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heet1" sheetId="1" r:id="rId5"/>
  </sheets>
  <definedNames/>
  <calcPr/>
</workbook>
</file>

<file path=xl/sharedStrings.xml><?xml version="1.0" encoding="utf-8"?>
<sst xmlns="http://schemas.openxmlformats.org/spreadsheetml/2006/main" count="218" uniqueCount="90">
  <si>
    <r>
      <rPr>
        <rFont val="Arial"/>
        <b/>
        <color rgb="FF980000"/>
        <sz val="16.0"/>
      </rPr>
      <t>⚠️</t>
    </r>
    <r>
      <rPr>
        <rFont val="Arial"/>
        <b/>
        <color rgb="FF980000"/>
        <sz val="12.0"/>
      </rPr>
      <t xml:space="preserve"> INTERNAL USE ONLY: REBATE OFFSET GUIDE. STRICTLY NOT FOR PUBLIC DISTRIBUTION.</t>
    </r>
  </si>
  <si>
    <t>Lock Password: 1</t>
  </si>
  <si>
    <t>Please note that the figures provided are generated based on preset formulas and are intended for quick reference only. While every effort has been made to ensure accuracy, users are advised to verify all calculations independently prior to final use.</t>
  </si>
  <si>
    <t>SC Updated: 4 Mar 2026</t>
  </si>
  <si>
    <t>Data Validation</t>
  </si>
  <si>
    <t>Net Price Calculation</t>
  </si>
  <si>
    <t>Option 1</t>
  </si>
  <si>
    <t>Option 2</t>
  </si>
  <si>
    <t>Option 3</t>
  </si>
  <si>
    <t>Option 4</t>
  </si>
  <si>
    <t>Remarks</t>
  </si>
  <si>
    <t>Type</t>
  </si>
  <si>
    <t>BUA</t>
  </si>
  <si>
    <t>Add. Rebate</t>
  </si>
  <si>
    <t>Kitchen Cabinet Cost</t>
  </si>
  <si>
    <t>MOT Subsidy</t>
  </si>
  <si>
    <t>Duit Raya Lucky Dip</t>
  </si>
  <si>
    <t>Double Angpow Dip</t>
  </si>
  <si>
    <t>Unit No.</t>
  </si>
  <si>
    <t>B-08-13</t>
  </si>
  <si>
    <t>B-23A-02</t>
  </si>
  <si>
    <t>B-23A-12</t>
  </si>
  <si>
    <t>B-23A-03</t>
  </si>
  <si>
    <t>Yes</t>
  </si>
  <si>
    <t>A</t>
  </si>
  <si>
    <t>N/A</t>
  </si>
  <si>
    <t>B</t>
  </si>
  <si>
    <t>C</t>
  </si>
  <si>
    <t>D</t>
  </si>
  <si>
    <t>To select from Dropdown List</t>
  </si>
  <si>
    <t>Staff Rebate</t>
  </si>
  <si>
    <t>PALS Rebate</t>
  </si>
  <si>
    <t>SPA Price</t>
  </si>
  <si>
    <t>To key in value</t>
  </si>
  <si>
    <t>Aff. PALS Rebate</t>
  </si>
  <si>
    <t>(-)</t>
  </si>
  <si>
    <t>Bumi Rebate</t>
  </si>
  <si>
    <t>BA Rebate</t>
  </si>
  <si>
    <t>SP+ Rebate</t>
  </si>
  <si>
    <t>Standard Rebate</t>
  </si>
  <si>
    <t>Additional Rebate* (3a,5,6,7,12,13,13a)</t>
  </si>
  <si>
    <t>MOT Subsidy Rebate* (3a,5,6,7,12,13,13a)
(3a,5,6,7 up to 15k, 12,13,13a up to 8888)</t>
  </si>
  <si>
    <t>Duit Raya Lucky Dip*
(3a,5,6,7 up to 15k, 12,13,13a up to 8888)</t>
  </si>
  <si>
    <t>Kitchen Cabinet Rebate in lieu</t>
  </si>
  <si>
    <t>Dyson V12 Vacuum Cleaner Rebate in lieu</t>
  </si>
  <si>
    <t>Net Price</t>
  </si>
  <si>
    <t>Net PSF 1</t>
  </si>
  <si>
    <t>Kitchen Cabinet Value</t>
  </si>
  <si>
    <t>Net Price after Kitchen Cabinet Value</t>
  </si>
  <si>
    <t>Net PSF 2</t>
  </si>
  <si>
    <r>
      <rPr>
        <rFont val="Aptos Narrow"/>
        <i/>
        <color rgb="FF0070C0"/>
        <sz val="11.0"/>
      </rPr>
      <t xml:space="preserve">Net after All Rebates &amp; Kitchen Cabinet cost.
</t>
    </r>
    <r>
      <rPr>
        <rFont val="Aptos Narrow"/>
        <i/>
        <color rgb="FF0070C0"/>
        <sz val="11.0"/>
        <u/>
      </rPr>
      <t>Staff BU Rebate</t>
    </r>
    <r>
      <rPr>
        <rFont val="Aptos Narrow"/>
        <i/>
        <color rgb="FF0070C0"/>
        <sz val="11.0"/>
      </rPr>
      <t xml:space="preserve">
- 1st time purchase = 4%
- Next purchase = 2%</t>
    </r>
  </si>
  <si>
    <t>Projected Rental, RMpsf</t>
  </si>
  <si>
    <t>Projected Rental Yield %</t>
  </si>
  <si>
    <t>Projected Rental Yield (-mf) %</t>
  </si>
  <si>
    <t>Rebate Offset Calculation based on Option 1</t>
  </si>
  <si>
    <t>Loan Buyer</t>
  </si>
  <si>
    <t>Cash Buyer</t>
  </si>
  <si>
    <t>Zero Down Payment if Loan 90% ((3a,5,6,7,12,13,13a)</t>
  </si>
  <si>
    <t>Stage 1: 1st 10% upon SPA</t>
  </si>
  <si>
    <t>Booking fee</t>
  </si>
  <si>
    <t>5% or part of 5% Bumi rebate</t>
  </si>
  <si>
    <t>8% or part of 8% Standard rebate</t>
  </si>
  <si>
    <t>2% or part of 2% additional rebate (No. 3a,5,6,7,12,13,13a)*</t>
  </si>
  <si>
    <t>MOT Subsidy Rebate (No. 3a,5,6,7,12,13,13a)*</t>
  </si>
  <si>
    <t>Duit Raya Lucky Dip ((No. 3a,5,6,7,12,13,13a)*</t>
  </si>
  <si>
    <t>Dyson V12 Vacuum Cleaner Rebate in lieu*</t>
  </si>
  <si>
    <t>Bal. payment by buyer</t>
  </si>
  <si>
    <t xml:space="preserve">  </t>
  </si>
  <si>
    <t>Stage 2a 10% upon foundation</t>
  </si>
  <si>
    <t>Bal. 5% Bumi rebate</t>
  </si>
  <si>
    <t>Bal. 8% Standard rebate</t>
  </si>
  <si>
    <t>1% or part of 1% early bird rebate</t>
  </si>
  <si>
    <t>Bal payment by buyer/bank</t>
  </si>
  <si>
    <t>2bi 5% upon carpark</t>
  </si>
  <si>
    <t>2% or part of 2% additional rebate</t>
  </si>
  <si>
    <t>2bii 10% upon structure</t>
  </si>
  <si>
    <t>Note: All surplus amounts will be refunded at stage 2C</t>
  </si>
  <si>
    <t>Summary</t>
  </si>
  <si>
    <t>Total Payment (till Stage 2bii)</t>
  </si>
  <si>
    <t>(-) Total Rebates</t>
  </si>
  <si>
    <t>Total Collection</t>
  </si>
  <si>
    <t>Total Payment % (till Stage 2bii)</t>
  </si>
  <si>
    <t>(-) Total Rebate %</t>
  </si>
  <si>
    <t>Total Collection %</t>
  </si>
  <si>
    <t>Collection</t>
  </si>
  <si>
    <t>Stage 1</t>
  </si>
  <si>
    <t>Stage 2a</t>
  </si>
  <si>
    <t>Stage 2bi</t>
  </si>
  <si>
    <t>Stage 2bii</t>
  </si>
  <si>
    <t>Total Rebate</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</si>
</sst>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_-* #,##0_-;\-* #,##0_-;_-* &quot;-&quot;??_-;_-@"/>
    <numFmt numFmtId="165" formatCode="_-* #,##0.00_-;\-* #,##0.00_-;_-* &quot;-&quot;??_-;_-@"/>
    <numFmt numFmtId="166" formatCode="0.0%"/>
    <numFmt numFmtId="167" formatCode="_(* #,##0.00_);_(* \(#,##0.00\);_(* &quot;-&quot;??_);_(@_)"/>
  </numFmts>
  <fonts count="27">
    <font>
      <sz val="11.0"/>
      <color theme="1"/>
      <name val="Aptos Narrow"/>
      <scheme val="minor"/>
    </font>
    <font>
      <b/>
      <sz val="16.0"/>
      <color rgb="FF980000"/>
      <name val="Arial"/>
    </font>
    <font>
      <sz val="10.0"/>
      <color theme="1"/>
      <name val="Arial"/>
    </font>
    <font>
      <sz val="11.0"/>
      <color theme="1"/>
      <name val="Aptos Narrow"/>
    </font>
    <font>
      <i/>
      <sz val="11.0"/>
      <color rgb="FFD8D8D8"/>
      <name val="Aptos Narrow"/>
    </font>
    <font>
      <sz val="11.0"/>
      <color rgb="FFFF0000"/>
      <name val="Aptos Narrow"/>
    </font>
    <font>
      <sz val="11.0"/>
      <color rgb="FFC1E4F5"/>
      <name val="Aptos Narrow"/>
    </font>
    <font>
      <i/>
      <u/>
      <sz val="11.0"/>
      <color rgb="FFD8D8D8"/>
      <name val="Aptos Narrow"/>
    </font>
    <font>
      <sz val="11.0"/>
      <color rgb="FFD8D8D8"/>
      <name val="Aptos Narrow"/>
    </font>
    <font>
      <i/>
      <u/>
      <sz val="11.0"/>
      <color rgb="FFBF4F14"/>
      <name val="Aptos Narrow"/>
    </font>
    <font>
      <i/>
      <u/>
      <sz val="11.0"/>
      <color rgb="FFBF4F14"/>
      <name val="Aptos Narrow"/>
    </font>
    <font>
      <sz val="11.0"/>
      <color theme="0"/>
      <name val="Aptos Narrow"/>
    </font>
    <font>
      <i/>
      <u/>
      <sz val="11.0"/>
      <color theme="1"/>
      <name val="Aptos Narrow"/>
    </font>
    <font>
      <color theme="1"/>
      <name val="Aptos Narrow"/>
      <scheme val="minor"/>
    </font>
    <font>
      <i/>
      <u/>
      <sz val="11.0"/>
      <color rgb="FFBF4F14"/>
      <name val="Arial"/>
    </font>
    <font>
      <sz val="11.0"/>
      <color rgb="FFF2F2F2"/>
      <name val="Aptos Narrow"/>
    </font>
    <font>
      <i/>
      <u/>
      <sz val="11.0"/>
      <color rgb="FFBF4F14"/>
      <name val="Aptos Narrow"/>
    </font>
    <font>
      <sz val="11.0"/>
      <color theme="1"/>
      <name val="Arial"/>
    </font>
    <font>
      <sz val="11.0"/>
      <color rgb="FF0070C0"/>
      <name val="Aptos Narrow"/>
    </font>
    <font>
      <u/>
      <sz val="11.0"/>
      <color rgb="FFD8D8D8"/>
      <name val="Aptos Narrow"/>
    </font>
    <font>
      <b/>
      <sz val="11.0"/>
      <color rgb="FF00B050"/>
      <name val="Aptos Narrow"/>
    </font>
    <font>
      <sz val="11.0"/>
      <color rgb="FF00B050"/>
      <name val="Aptos Narrow"/>
    </font>
    <font>
      <i/>
      <sz val="11.0"/>
      <color rgb="FF0070C0"/>
      <name val="Aptos Narrow"/>
    </font>
    <font/>
    <font>
      <i/>
      <sz val="11.0"/>
      <color theme="1"/>
      <name val="Aptos Narrow"/>
    </font>
    <font>
      <i/>
      <u/>
      <sz val="11.0"/>
      <color rgb="FFBF4F14"/>
      <name val="Aptos Narrow"/>
    </font>
    <font>
      <sz val="11.0"/>
      <color rgb="FFE8E8E8"/>
      <name val="Aptos Narrow"/>
    </font>
  </fonts>
  <fills count="5">
    <fill>
      <patternFill patternType="none"/>
    </fill>
    <fill>
      <patternFill patternType="lightGray"/>
    </fill>
    <fill>
      <patternFill patternType="solid">
        <fgColor rgb="FFFFFF00"/>
        <bgColor rgb="FFFFFF00"/>
      </patternFill>
    </fill>
    <fill>
      <patternFill patternType="solid">
        <fgColor rgb="FFFAE2D5"/>
        <bgColor rgb="FFFAE2D5"/>
      </patternFill>
    </fill>
    <fill>
      <patternFill patternType="solid">
        <fgColor rgb="FFD9F2D0"/>
        <bgColor rgb="FFD9F2D0"/>
      </patternFill>
    </fill>
  </fills>
  <borders count="4">
    <border/>
    <border>
      <left/>
      <right/>
      <top/>
      <bottom/>
    </border>
    <border>
      <top style="thin">
        <color rgb="FF000000"/>
      </top>
      <bottom style="double">
        <color rgb="FF000000"/>
      </bottom>
    </border>
    <border>
      <top style="thin">
        <color rgb="FF000000"/>
      </top>
      <bottom style="thin">
        <color rgb="FF000000"/>
      </bottom>
    </border>
  </borders>
  <cellStyleXfs count="1">
    <xf borderId="0" fillId="0" fontId="0" numFmtId="0" applyAlignment="1" applyFont="1"/>
  </cellStyleXfs>
  <cellXfs count="102">
    <xf borderId="0" fillId="0" fontId="0" numFmtId="0" xfId="0" applyAlignment="1" applyFont="1">
      <alignment readingOrder="0" shrinkToFit="0" vertical="bottom" wrapText="0"/>
    </xf>
    <xf borderId="0" fillId="0" fontId="1" numFmtId="0" xfId="0" applyAlignment="1" applyFont="1">
      <alignment vertical="center"/>
    </xf>
    <xf borderId="0" fillId="0" fontId="2" numFmtId="0" xfId="0" applyAlignment="1" applyFont="1">
      <alignment shrinkToFit="0" vertical="top" wrapText="1"/>
    </xf>
    <xf borderId="0" fillId="0" fontId="3" numFmtId="0" xfId="0" applyAlignment="1" applyFont="1">
      <alignment horizontal="center"/>
    </xf>
    <xf borderId="0" fillId="0" fontId="4" numFmtId="0" xfId="0" applyFont="1"/>
    <xf borderId="0" fillId="0" fontId="2" numFmtId="0" xfId="0" applyAlignment="1" applyFont="1">
      <alignment horizontal="left" shrinkToFit="0" vertical="top" wrapText="1"/>
    </xf>
    <xf borderId="0" fillId="0" fontId="5" numFmtId="0" xfId="0" applyFont="1"/>
    <xf borderId="0" fillId="0" fontId="6" numFmtId="0" xfId="0" applyFont="1"/>
    <xf borderId="0" fillId="0" fontId="7" numFmtId="0" xfId="0" applyFont="1"/>
    <xf borderId="0" fillId="0" fontId="8" numFmtId="0" xfId="0" applyFont="1"/>
    <xf borderId="0" fillId="0" fontId="9" numFmtId="0" xfId="0" applyAlignment="1" applyFont="1">
      <alignment horizontal="left" vertical="center"/>
    </xf>
    <xf borderId="0" fillId="0" fontId="10" numFmtId="0" xfId="0" applyAlignment="1" applyFont="1">
      <alignment horizontal="center" vertical="center"/>
    </xf>
    <xf borderId="0" fillId="0" fontId="3" numFmtId="0" xfId="0" applyFont="1"/>
    <xf borderId="0" fillId="0" fontId="11" numFmtId="0" xfId="0" applyFont="1"/>
    <xf borderId="0" fillId="0" fontId="12" numFmtId="0" xfId="0" applyAlignment="1" applyFont="1">
      <alignment horizontal="left" vertical="center"/>
    </xf>
    <xf borderId="0" fillId="0" fontId="8" numFmtId="0" xfId="0" applyAlignment="1" applyFont="1">
      <alignment horizontal="center"/>
    </xf>
    <xf borderId="0" fillId="0" fontId="13" numFmtId="0" xfId="0" applyFont="1"/>
    <xf borderId="1" fillId="2" fontId="14" numFmtId="0" xfId="0" applyAlignment="1" applyBorder="1" applyFill="1" applyFont="1">
      <alignment horizontal="center" readingOrder="0" vertical="center"/>
    </xf>
    <xf borderId="0" fillId="0" fontId="15" numFmtId="0" xfId="0" applyAlignment="1" applyFont="1">
      <alignment horizontal="center"/>
    </xf>
    <xf borderId="1" fillId="2" fontId="16" numFmtId="0" xfId="0" applyAlignment="1" applyBorder="1" applyFont="1">
      <alignment horizontal="center" vertical="center"/>
    </xf>
    <xf borderId="0" fillId="0" fontId="8" numFmtId="164" xfId="0" applyAlignment="1" applyFont="1" applyNumberFormat="1">
      <alignment horizontal="center" vertical="center"/>
    </xf>
    <xf borderId="0" fillId="0" fontId="8" numFmtId="164" xfId="0" applyAlignment="1" applyFont="1" applyNumberFormat="1">
      <alignment vertical="center"/>
    </xf>
    <xf borderId="0" fillId="0" fontId="8" numFmtId="164" xfId="0" applyFont="1" applyNumberFormat="1"/>
    <xf borderId="1" fillId="3" fontId="17" numFmtId="0" xfId="0" applyAlignment="1" applyBorder="1" applyFill="1" applyFont="1">
      <alignment horizontal="center" readingOrder="0"/>
    </xf>
    <xf borderId="1" fillId="3" fontId="3" numFmtId="0" xfId="0" applyAlignment="1" applyBorder="1" applyFont="1">
      <alignment horizontal="center"/>
    </xf>
    <xf borderId="1" fillId="3" fontId="3" numFmtId="0" xfId="0" applyBorder="1" applyFont="1"/>
    <xf borderId="0" fillId="0" fontId="18" numFmtId="0" xfId="0" applyAlignment="1" applyFont="1">
      <alignment horizontal="left"/>
    </xf>
    <xf borderId="0" fillId="0" fontId="8" numFmtId="9" xfId="0" applyAlignment="1" applyFont="1" applyNumberFormat="1">
      <alignment vertical="center"/>
    </xf>
    <xf borderId="0" fillId="0" fontId="3" numFmtId="164" xfId="0" applyAlignment="1" applyFont="1" applyNumberFormat="1">
      <alignment horizontal="center"/>
    </xf>
    <xf borderId="0" fillId="0" fontId="15" numFmtId="164" xfId="0" applyAlignment="1" applyFont="1" applyNumberFormat="1">
      <alignment horizontal="center"/>
    </xf>
    <xf borderId="1" fillId="2" fontId="17" numFmtId="165" xfId="0" applyAlignment="1" applyBorder="1" applyFont="1" applyNumberFormat="1">
      <alignment readingOrder="0"/>
    </xf>
    <xf borderId="0" fillId="0" fontId="15" numFmtId="165" xfId="0" applyAlignment="1" applyFont="1" applyNumberFormat="1">
      <alignment horizontal="center"/>
    </xf>
    <xf borderId="1" fillId="2" fontId="3" numFmtId="165" xfId="0" applyBorder="1" applyFont="1" applyNumberFormat="1"/>
    <xf borderId="1" fillId="2" fontId="3" numFmtId="0" xfId="0" applyBorder="1" applyFont="1"/>
    <xf borderId="0" fillId="0" fontId="18" numFmtId="0" xfId="0" applyFont="1"/>
    <xf borderId="0" fillId="0" fontId="3" numFmtId="0" xfId="0" applyAlignment="1" applyFont="1">
      <alignment horizontal="center" vertical="top"/>
    </xf>
    <xf borderId="0" fillId="0" fontId="3" numFmtId="0" xfId="0" applyAlignment="1" applyFont="1">
      <alignment horizontal="left" vertical="top"/>
    </xf>
    <xf borderId="0" fillId="0" fontId="3" numFmtId="9" xfId="0" applyAlignment="1" applyFont="1" applyNumberFormat="1">
      <alignment horizontal="center" vertical="top"/>
    </xf>
    <xf borderId="0" fillId="0" fontId="3" numFmtId="165" xfId="0" applyFont="1" applyNumberFormat="1"/>
    <xf borderId="0" fillId="0" fontId="19" numFmtId="0" xfId="0" applyFont="1"/>
    <xf borderId="0" fillId="0" fontId="3" numFmtId="9" xfId="0" applyAlignment="1" applyFont="1" applyNumberFormat="1">
      <alignment horizontal="center"/>
    </xf>
    <xf borderId="0" fillId="0" fontId="8" numFmtId="9" xfId="0" applyFont="1" applyNumberFormat="1"/>
    <xf borderId="0" fillId="0" fontId="3" numFmtId="0" xfId="0" applyAlignment="1" applyFont="1">
      <alignment vertical="top"/>
    </xf>
    <xf borderId="0" fillId="0" fontId="3" numFmtId="0" xfId="0" applyAlignment="1" applyFont="1">
      <alignment shrinkToFit="0" vertical="top" wrapText="1"/>
    </xf>
    <xf borderId="0" fillId="0" fontId="3" numFmtId="165" xfId="0" applyAlignment="1" applyFont="1" applyNumberFormat="1">
      <alignment vertical="top"/>
    </xf>
    <xf borderId="0" fillId="0" fontId="3" numFmtId="0" xfId="0" applyAlignment="1" applyFont="1">
      <alignment shrinkToFit="0" wrapText="1"/>
    </xf>
    <xf borderId="1" fillId="3" fontId="17" numFmtId="165" xfId="0" applyAlignment="1" applyBorder="1" applyFont="1" applyNumberFormat="1">
      <alignment horizontal="center" readingOrder="0"/>
    </xf>
    <xf borderId="1" fillId="3" fontId="3" numFmtId="165" xfId="0" applyAlignment="1" applyBorder="1" applyFont="1" applyNumberFormat="1">
      <alignment horizontal="center"/>
    </xf>
    <xf borderId="0" fillId="0" fontId="3" numFmtId="0" xfId="0" applyAlignment="1" applyFont="1">
      <alignment vertical="center"/>
    </xf>
    <xf borderId="0" fillId="0" fontId="3" numFmtId="0" xfId="0" applyAlignment="1" applyFont="1">
      <alignment shrinkToFit="0" vertical="center" wrapText="1"/>
    </xf>
    <xf borderId="0" fillId="0" fontId="3" numFmtId="0" xfId="0" applyAlignment="1" applyFont="1">
      <alignment horizontal="center" vertical="center"/>
    </xf>
    <xf borderId="1" fillId="3" fontId="17" numFmtId="165" xfId="0" applyAlignment="1" applyBorder="1" applyFont="1" applyNumberFormat="1">
      <alignment horizontal="center" readingOrder="0" vertical="center"/>
    </xf>
    <xf borderId="0" fillId="0" fontId="15" numFmtId="165" xfId="0" applyAlignment="1" applyFont="1" applyNumberFormat="1">
      <alignment horizontal="center" vertical="center"/>
    </xf>
    <xf borderId="1" fillId="3" fontId="3" numFmtId="165" xfId="0" applyAlignment="1" applyBorder="1" applyFont="1" applyNumberFormat="1">
      <alignment horizontal="center" vertical="center"/>
    </xf>
    <xf borderId="1" fillId="3" fontId="3" numFmtId="165" xfId="0" applyAlignment="1" applyBorder="1" applyFont="1" applyNumberFormat="1">
      <alignment horizontal="center" vertical="top"/>
    </xf>
    <xf borderId="0" fillId="0" fontId="15" numFmtId="165" xfId="0" applyAlignment="1" applyFont="1" applyNumberFormat="1">
      <alignment horizontal="center" vertical="top"/>
    </xf>
    <xf borderId="0" fillId="0" fontId="15" numFmtId="0" xfId="0" applyAlignment="1" applyFont="1">
      <alignment horizontal="center" vertical="top"/>
    </xf>
    <xf borderId="2" fillId="0" fontId="20" numFmtId="0" xfId="0" applyBorder="1" applyFont="1"/>
    <xf borderId="2" fillId="0" fontId="20" numFmtId="0" xfId="0" applyAlignment="1" applyBorder="1" applyFont="1">
      <alignment horizontal="center"/>
    </xf>
    <xf borderId="2" fillId="0" fontId="20" numFmtId="165" xfId="0" applyBorder="1" applyFont="1" applyNumberFormat="1"/>
    <xf borderId="0" fillId="0" fontId="21" numFmtId="0" xfId="0" applyFont="1"/>
    <xf borderId="0" fillId="0" fontId="21" numFmtId="0" xfId="0" applyAlignment="1" applyFont="1">
      <alignment horizontal="center"/>
    </xf>
    <xf borderId="0" fillId="0" fontId="21" numFmtId="1" xfId="0" applyAlignment="1" applyFont="1" applyNumberFormat="1">
      <alignment horizontal="center"/>
    </xf>
    <xf borderId="0" fillId="0" fontId="15" numFmtId="1" xfId="0" applyAlignment="1" applyFont="1" applyNumberFormat="1">
      <alignment horizontal="center"/>
    </xf>
    <xf borderId="0" fillId="0" fontId="15" numFmtId="0" xfId="0" applyFont="1"/>
    <xf borderId="0" fillId="0" fontId="15" numFmtId="164" xfId="0" applyFont="1" applyNumberFormat="1"/>
    <xf borderId="0" fillId="0" fontId="22" numFmtId="0" xfId="0" applyAlignment="1" applyFont="1">
      <alignment shrinkToFit="0" vertical="top" wrapText="1"/>
    </xf>
    <xf borderId="1" fillId="3" fontId="3" numFmtId="0" xfId="0" applyAlignment="1" applyBorder="1" applyFont="1">
      <alignment horizontal="left"/>
    </xf>
    <xf borderId="0" fillId="0" fontId="22" numFmtId="0" xfId="0" applyAlignment="1" applyFont="1">
      <alignment horizontal="left" shrinkToFit="0" vertical="top" wrapText="1"/>
    </xf>
    <xf borderId="1" fillId="3" fontId="3" numFmtId="9" xfId="0" applyAlignment="1" applyBorder="1" applyFont="1" applyNumberFormat="1">
      <alignment horizontal="center"/>
    </xf>
    <xf borderId="2" fillId="0" fontId="20" numFmtId="0" xfId="0" applyAlignment="1" applyBorder="1" applyFont="1">
      <alignment horizontal="left" shrinkToFit="0" wrapText="1"/>
    </xf>
    <xf borderId="2" fillId="0" fontId="23" numFmtId="0" xfId="0" applyBorder="1" applyFont="1"/>
    <xf borderId="2" fillId="0" fontId="20" numFmtId="165" xfId="0" applyAlignment="1" applyBorder="1" applyFont="1" applyNumberFormat="1">
      <alignment vertical="center"/>
    </xf>
    <xf borderId="0" fillId="0" fontId="11" numFmtId="0" xfId="0" applyAlignment="1" applyFont="1">
      <alignment horizontal="center"/>
    </xf>
    <xf borderId="1" fillId="4" fontId="3" numFmtId="0" xfId="0" applyBorder="1" applyFill="1" applyFont="1"/>
    <xf borderId="1" fillId="4" fontId="3" numFmtId="0" xfId="0" applyAlignment="1" applyBorder="1" applyFont="1">
      <alignment horizontal="center"/>
    </xf>
    <xf borderId="1" fillId="4" fontId="3" numFmtId="164" xfId="0" applyBorder="1" applyFont="1" applyNumberFormat="1"/>
    <xf borderId="0" fillId="0" fontId="3" numFmtId="166" xfId="0" applyFont="1" applyNumberFormat="1"/>
    <xf borderId="0" fillId="0" fontId="5" numFmtId="0" xfId="0" applyAlignment="1" applyFont="1">
      <alignment horizontal="left" vertical="center"/>
    </xf>
    <xf borderId="0" fillId="0" fontId="24" numFmtId="0" xfId="0" applyFont="1"/>
    <xf borderId="0" fillId="0" fontId="17" numFmtId="165" xfId="0" applyAlignment="1" applyFont="1" applyNumberFormat="1">
      <alignment readingOrder="0" vertical="top"/>
    </xf>
    <xf borderId="0" fillId="0" fontId="3" numFmtId="165" xfId="0" applyAlignment="1" applyFont="1" applyNumberFormat="1">
      <alignment horizontal="center" vertical="top"/>
    </xf>
    <xf borderId="3" fillId="0" fontId="3" numFmtId="0" xfId="0" applyAlignment="1" applyBorder="1" applyFont="1">
      <alignment horizontal="left" vertical="top"/>
    </xf>
    <xf borderId="3" fillId="0" fontId="23" numFmtId="0" xfId="0" applyBorder="1" applyFont="1"/>
    <xf borderId="3" fillId="0" fontId="3" numFmtId="0" xfId="0" applyAlignment="1" applyBorder="1" applyFont="1">
      <alignment horizontal="center" shrinkToFit="0" vertical="top" wrapText="1"/>
    </xf>
    <xf borderId="3" fillId="0" fontId="3" numFmtId="165" xfId="0" applyAlignment="1" applyBorder="1" applyFont="1" applyNumberFormat="1">
      <alignment vertical="top"/>
    </xf>
    <xf borderId="3" fillId="0" fontId="3" numFmtId="0" xfId="0" applyBorder="1" applyFont="1"/>
    <xf borderId="3" fillId="0" fontId="3" numFmtId="0" xfId="0" applyAlignment="1" applyBorder="1" applyFont="1">
      <alignment horizontal="center"/>
    </xf>
    <xf borderId="3" fillId="0" fontId="3" numFmtId="4" xfId="0" applyAlignment="1" applyBorder="1" applyFont="1" applyNumberFormat="1">
      <alignment vertical="top"/>
    </xf>
    <xf borderId="0" fillId="0" fontId="3" numFmtId="4" xfId="0" applyAlignment="1" applyFont="1" applyNumberFormat="1">
      <alignment vertical="top"/>
    </xf>
    <xf borderId="0" fillId="0" fontId="3" numFmtId="167" xfId="0" applyAlignment="1" applyFont="1" applyNumberFormat="1">
      <alignment vertical="top"/>
    </xf>
    <xf borderId="0" fillId="0" fontId="25" numFmtId="0" xfId="0" applyFont="1"/>
    <xf borderId="2" fillId="0" fontId="3" numFmtId="0" xfId="0" applyBorder="1" applyFont="1"/>
    <xf borderId="2" fillId="0" fontId="3" numFmtId="0" xfId="0" applyAlignment="1" applyBorder="1" applyFont="1">
      <alignment horizontal="center"/>
    </xf>
    <xf borderId="2" fillId="0" fontId="3" numFmtId="165" xfId="0" applyBorder="1" applyFont="1" applyNumberFormat="1"/>
    <xf borderId="0" fillId="0" fontId="3" numFmtId="166" xfId="0" applyAlignment="1" applyFont="1" applyNumberFormat="1">
      <alignment horizontal="center"/>
    </xf>
    <xf borderId="2" fillId="0" fontId="24" numFmtId="0" xfId="0" applyBorder="1" applyFont="1"/>
    <xf borderId="2" fillId="0" fontId="3" numFmtId="166" xfId="0" applyAlignment="1" applyBorder="1" applyFont="1" applyNumberFormat="1">
      <alignment horizontal="center"/>
    </xf>
    <xf borderId="0" fillId="0" fontId="3" numFmtId="9" xfId="0" applyFont="1" applyNumberFormat="1"/>
    <xf borderId="2" fillId="0" fontId="3" numFmtId="10" xfId="0" applyAlignment="1" applyBorder="1" applyFont="1" applyNumberFormat="1">
      <alignment horizontal="center" vertical="top"/>
    </xf>
    <xf borderId="0" fillId="0" fontId="8" numFmtId="165" xfId="0" applyFont="1" applyNumberFormat="1"/>
    <xf borderId="0" fillId="0" fontId="26" numFmtId="165"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438150</xdr:colOff>
      <xdr:row>11</xdr:row>
      <xdr:rowOff>123825</xdr:rowOff>
    </xdr:from>
    <xdr:ext cx="390525" cy="2066925"/>
    <xdr:sp>
      <xdr:nvSpPr>
        <xdr:cNvPr id="3" name="Shape 3"/>
        <xdr:cNvSpPr/>
      </xdr:nvSpPr>
      <xdr:spPr>
        <a:xfrm>
          <a:off x="5169788" y="2765588"/>
          <a:ext cx="352425" cy="2028825"/>
        </a:xfrm>
        <a:prstGeom prst="rect">
          <a:avLst/>
        </a:prstGeom>
        <a:noFill/>
        <a:ln cap="flat" cmpd="sng" w="38100">
          <a:solidFill>
            <a:srgbClr val="FF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16</xdr:col>
      <xdr:colOff>457200</xdr:colOff>
      <xdr:row>22</xdr:row>
      <xdr:rowOff>-76200</xdr:rowOff>
    </xdr:from>
    <xdr:ext cx="885825" cy="695325"/>
    <xdr:sp>
      <xdr:nvSpPr>
        <xdr:cNvPr id="4" name="Shape 4"/>
        <xdr:cNvSpPr/>
      </xdr:nvSpPr>
      <xdr:spPr>
        <a:xfrm rot="3340847">
          <a:off x="5255513" y="3327563"/>
          <a:ext cx="180975" cy="904875"/>
        </a:xfrm>
        <a:prstGeom prst="rect">
          <a:avLst/>
        </a:prstGeom>
        <a:noFill/>
        <a:ln cap="flat" cmpd="sng" w="38100">
          <a:solidFill>
            <a:srgbClr val="FF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14</xdr:col>
      <xdr:colOff>0</xdr:colOff>
      <xdr:row>9</xdr:row>
      <xdr:rowOff>0</xdr:rowOff>
    </xdr:from>
    <xdr:ext cx="4791075" cy="4124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4.0" ySplit="8.0" topLeftCell="E9" activePane="bottomRight" state="frozen"/>
      <selection activeCell="E1" sqref="E1" pane="topRight"/>
      <selection activeCell="A9" sqref="A9" pane="bottomLeft"/>
      <selection activeCell="E9" sqref="E9" pane="bottomRight"/>
    </sheetView>
  </sheetViews>
  <sheetFormatPr customHeight="1" defaultColWidth="12.63" defaultRowHeight="15.0" outlineLevelRow="1"/>
  <cols>
    <col customWidth="1" min="1" max="1" width="3.5"/>
    <col customWidth="1" min="2" max="2" width="3.38"/>
    <col customWidth="1" min="3" max="3" width="41.63"/>
    <col customWidth="1" min="4" max="4" width="8.38"/>
    <col customWidth="1" min="5" max="11" width="15.13"/>
    <col customWidth="1" min="12" max="12" width="16.63"/>
    <col customWidth="1" min="13" max="13" width="2.38"/>
    <col customWidth="1" min="14" max="14" width="2.5"/>
    <col customWidth="1" min="15" max="15" width="23.38"/>
    <col customWidth="1" min="16" max="16" width="8.88"/>
    <col customWidth="1" min="17" max="17" width="11.63"/>
    <col customWidth="1" min="18" max="21" width="8.88"/>
    <col customWidth="1" min="22" max="24" width="9.5"/>
    <col customWidth="1" min="25" max="25" width="17.63"/>
    <col customWidth="1" min="26" max="26" width="8.88"/>
    <col customWidth="1" min="27" max="28" width="12.63"/>
    <col customWidth="1" min="29" max="29" width="8.88"/>
  </cols>
  <sheetData>
    <row r="1" ht="14.25" customHeight="1">
      <c r="A1" s="1" t="s">
        <v>0</v>
      </c>
      <c r="B1" s="2"/>
      <c r="C1" s="2"/>
      <c r="D1" s="3"/>
      <c r="T1" s="4" t="s">
        <v>1</v>
      </c>
    </row>
    <row r="2" ht="43.5" customHeight="1">
      <c r="A2" s="1"/>
      <c r="B2" s="2"/>
      <c r="C2" s="5" t="s">
        <v>2</v>
      </c>
      <c r="T2" s="4"/>
    </row>
    <row r="3" ht="14.25" customHeight="1">
      <c r="A3" s="6" t="s">
        <v>3</v>
      </c>
      <c r="D3" s="3"/>
      <c r="G3" s="7">
        <v>989.0</v>
      </c>
      <c r="H3" s="7"/>
      <c r="I3" s="7">
        <v>1148.0</v>
      </c>
      <c r="J3" s="7"/>
      <c r="K3" s="7">
        <v>1363.0</v>
      </c>
      <c r="T3" s="8" t="s">
        <v>4</v>
      </c>
      <c r="U3" s="9"/>
      <c r="V3" s="9"/>
      <c r="W3" s="9"/>
      <c r="X3" s="9"/>
      <c r="Y3" s="9"/>
      <c r="Z3" s="9"/>
      <c r="AA3" s="9"/>
      <c r="AB3" s="9"/>
      <c r="AC3" s="9"/>
    </row>
    <row r="4" ht="14.25" customHeight="1">
      <c r="B4" s="10" t="s">
        <v>5</v>
      </c>
      <c r="D4" s="3"/>
      <c r="E4" s="11" t="s">
        <v>6</v>
      </c>
      <c r="F4" s="12"/>
      <c r="G4" s="11" t="s">
        <v>7</v>
      </c>
      <c r="H4" s="11"/>
      <c r="I4" s="11" t="s">
        <v>8</v>
      </c>
      <c r="K4" s="11" t="s">
        <v>9</v>
      </c>
      <c r="L4" s="13"/>
      <c r="N4" s="14" t="s">
        <v>10</v>
      </c>
      <c r="T4" s="9"/>
      <c r="U4" s="15" t="s">
        <v>11</v>
      </c>
      <c r="V4" s="15" t="s">
        <v>12</v>
      </c>
      <c r="W4" s="9" t="s">
        <v>13</v>
      </c>
      <c r="X4" s="9"/>
      <c r="Y4" s="9" t="s">
        <v>14</v>
      </c>
      <c r="Z4" s="9" t="s">
        <v>15</v>
      </c>
      <c r="AA4" s="9" t="s">
        <v>16</v>
      </c>
      <c r="AB4" s="9" t="s">
        <v>17</v>
      </c>
      <c r="AC4" s="9"/>
    </row>
    <row r="5" ht="14.25" customHeight="1">
      <c r="B5" s="16" t="s">
        <v>18</v>
      </c>
      <c r="D5" s="3"/>
      <c r="E5" s="17" t="s">
        <v>19</v>
      </c>
      <c r="F5" s="18" t="str">
        <f t="shared" ref="F5:F19" si="1">E5</f>
        <v>B-08-13</v>
      </c>
      <c r="G5" s="19" t="s">
        <v>20</v>
      </c>
      <c r="H5" s="18" t="str">
        <f t="shared" ref="H5:H19" si="2">G5</f>
        <v>B-23A-02</v>
      </c>
      <c r="I5" s="19" t="s">
        <v>21</v>
      </c>
      <c r="J5" s="18" t="str">
        <f t="shared" ref="J5:J19" si="3">I5</f>
        <v>B-23A-12</v>
      </c>
      <c r="K5" s="19" t="s">
        <v>22</v>
      </c>
      <c r="L5" s="18" t="str">
        <f t="shared" ref="L5:L19" si="4">K5</f>
        <v>B-23A-03</v>
      </c>
      <c r="N5" s="14"/>
      <c r="T5" s="9" t="s">
        <v>23</v>
      </c>
      <c r="U5" s="15" t="s">
        <v>24</v>
      </c>
      <c r="V5" s="20">
        <v>650.0</v>
      </c>
      <c r="W5" s="9" t="s">
        <v>25</v>
      </c>
      <c r="X5" s="21"/>
      <c r="Y5" s="22">
        <v>6500.0</v>
      </c>
      <c r="Z5" s="9" t="s">
        <v>25</v>
      </c>
      <c r="AA5" s="9" t="s">
        <v>25</v>
      </c>
      <c r="AB5" s="9"/>
      <c r="AC5" s="9" t="s">
        <v>25</v>
      </c>
    </row>
    <row r="6" ht="14.25" customHeight="1">
      <c r="B6" s="16" t="s">
        <v>11</v>
      </c>
      <c r="D6" s="3"/>
      <c r="E6" s="23" t="s">
        <v>26</v>
      </c>
      <c r="F6" s="18" t="str">
        <f t="shared" si="1"/>
        <v>B</v>
      </c>
      <c r="G6" s="24" t="s">
        <v>26</v>
      </c>
      <c r="H6" s="18" t="str">
        <f t="shared" si="2"/>
        <v>B</v>
      </c>
      <c r="I6" s="24" t="s">
        <v>27</v>
      </c>
      <c r="J6" s="18" t="str">
        <f t="shared" si="3"/>
        <v>C</v>
      </c>
      <c r="K6" s="24" t="s">
        <v>28</v>
      </c>
      <c r="L6" s="18" t="str">
        <f t="shared" si="4"/>
        <v>D</v>
      </c>
      <c r="N6" s="25"/>
      <c r="O6" s="26" t="s">
        <v>29</v>
      </c>
      <c r="T6" s="9" t="s">
        <v>25</v>
      </c>
      <c r="U6" s="15" t="s">
        <v>26</v>
      </c>
      <c r="V6" s="20">
        <v>732.0</v>
      </c>
      <c r="W6" s="27">
        <v>0.02</v>
      </c>
      <c r="X6" s="21"/>
      <c r="Y6" s="22">
        <v>6500.0</v>
      </c>
      <c r="Z6" s="22">
        <v>5000.0</v>
      </c>
      <c r="AA6" s="22">
        <v>6888.0</v>
      </c>
      <c r="AB6" s="22"/>
      <c r="AC6" s="9" t="s">
        <v>30</v>
      </c>
    </row>
    <row r="7" ht="14.25" customHeight="1">
      <c r="B7" s="16" t="s">
        <v>12</v>
      </c>
      <c r="D7" s="3"/>
      <c r="E7" s="28">
        <f t="array" ref="E7">INDEX(V5:V8, MATCH(E6, U5:U8, 0))</f>
        <v>732</v>
      </c>
      <c r="F7" s="29">
        <f t="shared" si="1"/>
        <v>732</v>
      </c>
      <c r="G7" s="28">
        <f t="array" ref="G7">INDEX(V5:V8, MATCH(G6, U5:U8, 0))</f>
        <v>732</v>
      </c>
      <c r="H7" s="29">
        <f t="shared" si="2"/>
        <v>732</v>
      </c>
      <c r="I7" s="28">
        <f t="array" ref="I7">INDEX(V5:V8, MATCH(I6, U5:U8, 0))</f>
        <v>872</v>
      </c>
      <c r="J7" s="29">
        <f t="shared" si="3"/>
        <v>872</v>
      </c>
      <c r="K7" s="28">
        <f t="array" ref="K7">INDEX(V5:V8, MATCH(K6, U5:U8, 0))</f>
        <v>1001</v>
      </c>
      <c r="L7" s="29">
        <f t="shared" si="4"/>
        <v>1001</v>
      </c>
      <c r="T7" s="9"/>
      <c r="U7" s="15" t="s">
        <v>27</v>
      </c>
      <c r="V7" s="20">
        <v>872.0</v>
      </c>
      <c r="W7" s="21"/>
      <c r="X7" s="21"/>
      <c r="Y7" s="22">
        <v>10000.0</v>
      </c>
      <c r="Z7" s="22"/>
      <c r="AA7" s="22">
        <v>7888.0</v>
      </c>
      <c r="AB7" s="22"/>
      <c r="AC7" s="9" t="s">
        <v>31</v>
      </c>
    </row>
    <row r="8" ht="14.25" customHeight="1">
      <c r="B8" s="16" t="s">
        <v>32</v>
      </c>
      <c r="D8" s="3"/>
      <c r="E8" s="30">
        <v>936000.0</v>
      </c>
      <c r="F8" s="31">
        <f t="shared" si="1"/>
        <v>936000</v>
      </c>
      <c r="G8" s="32">
        <v>989000.0</v>
      </c>
      <c r="H8" s="31">
        <f t="shared" si="2"/>
        <v>989000</v>
      </c>
      <c r="I8" s="32">
        <v>1148000.0</v>
      </c>
      <c r="J8" s="31">
        <f t="shared" si="3"/>
        <v>1148000</v>
      </c>
      <c r="K8" s="32">
        <v>1363000.0</v>
      </c>
      <c r="L8" s="31">
        <f t="shared" si="4"/>
        <v>1363000</v>
      </c>
      <c r="N8" s="33"/>
      <c r="O8" s="34" t="s">
        <v>33</v>
      </c>
      <c r="T8" s="9"/>
      <c r="U8" s="15" t="s">
        <v>28</v>
      </c>
      <c r="V8" s="20">
        <v>1001.0</v>
      </c>
      <c r="W8" s="21"/>
      <c r="X8" s="21"/>
      <c r="Y8" s="22">
        <v>12000.0</v>
      </c>
      <c r="Z8" s="22"/>
      <c r="AA8" s="22">
        <v>8888.0</v>
      </c>
      <c r="AB8" s="22"/>
      <c r="AC8" s="9" t="s">
        <v>34</v>
      </c>
    </row>
    <row r="9" ht="14.25" customHeight="1">
      <c r="B9" s="35" t="s">
        <v>35</v>
      </c>
      <c r="C9" s="36" t="s">
        <v>36</v>
      </c>
      <c r="D9" s="37">
        <v>0.05</v>
      </c>
      <c r="E9" s="23" t="s">
        <v>25</v>
      </c>
      <c r="F9" s="31" t="str">
        <f t="shared" si="1"/>
        <v>N/A</v>
      </c>
      <c r="G9" s="24" t="s">
        <v>23</v>
      </c>
      <c r="H9" s="18" t="str">
        <f t="shared" si="2"/>
        <v>Yes</v>
      </c>
      <c r="I9" s="24" t="s">
        <v>23</v>
      </c>
      <c r="J9" s="18" t="str">
        <f t="shared" si="3"/>
        <v>Yes</v>
      </c>
      <c r="K9" s="24" t="s">
        <v>23</v>
      </c>
      <c r="L9" s="18" t="str">
        <f t="shared" si="4"/>
        <v>Yes</v>
      </c>
      <c r="O9" s="34"/>
      <c r="T9" s="9"/>
      <c r="U9" s="9"/>
      <c r="V9" s="9"/>
      <c r="W9" s="9"/>
      <c r="X9" s="9"/>
      <c r="Y9" s="9"/>
      <c r="Z9" s="9"/>
      <c r="AA9" s="22">
        <v>13000.0</v>
      </c>
      <c r="AB9" s="22"/>
      <c r="AC9" s="9" t="s">
        <v>37</v>
      </c>
    </row>
    <row r="10" ht="14.25" customHeight="1">
      <c r="B10" s="35"/>
      <c r="C10" s="36"/>
      <c r="D10" s="37"/>
      <c r="E10" s="38">
        <f>IF(E9="Yes",E8*D9,0)</f>
        <v>0</v>
      </c>
      <c r="F10" s="31">
        <f t="shared" si="1"/>
        <v>0</v>
      </c>
      <c r="G10" s="38">
        <f>IF(G9="Yes",G8*D9,0)</f>
        <v>49450</v>
      </c>
      <c r="H10" s="31">
        <f t="shared" si="2"/>
        <v>49450</v>
      </c>
      <c r="I10" s="38">
        <f>IF(I9="Yes",I8*D9,0)</f>
        <v>57400</v>
      </c>
      <c r="J10" s="31">
        <f t="shared" si="3"/>
        <v>57400</v>
      </c>
      <c r="K10" s="38">
        <f>IF(K9="Yes",K8*D9,0)</f>
        <v>68150</v>
      </c>
      <c r="L10" s="31">
        <f t="shared" si="4"/>
        <v>68150</v>
      </c>
      <c r="T10" s="39"/>
      <c r="U10" s="9"/>
      <c r="V10" s="9"/>
      <c r="W10" s="9"/>
      <c r="X10" s="9"/>
      <c r="Y10" s="9"/>
      <c r="Z10" s="9"/>
      <c r="AA10" s="22">
        <v>14000.0</v>
      </c>
      <c r="AB10" s="22"/>
      <c r="AC10" s="9" t="s">
        <v>38</v>
      </c>
    </row>
    <row r="11" ht="14.25" customHeight="1">
      <c r="B11" s="16" t="s">
        <v>35</v>
      </c>
      <c r="C11" s="16" t="s">
        <v>39</v>
      </c>
      <c r="D11" s="40">
        <v>0.08</v>
      </c>
      <c r="E11" s="38">
        <f>(E8-E10)*D11</f>
        <v>74880</v>
      </c>
      <c r="F11" s="31">
        <f t="shared" si="1"/>
        <v>74880</v>
      </c>
      <c r="G11" s="38">
        <f>(G8-G10)*D11</f>
        <v>75164</v>
      </c>
      <c r="H11" s="31">
        <f t="shared" si="2"/>
        <v>75164</v>
      </c>
      <c r="I11" s="38">
        <f>(I8-I10)*D11</f>
        <v>87248</v>
      </c>
      <c r="J11" s="31">
        <f t="shared" si="3"/>
        <v>87248</v>
      </c>
      <c r="K11" s="38">
        <f>(K8-K10)*D11</f>
        <v>103588</v>
      </c>
      <c r="L11" s="31">
        <f t="shared" si="4"/>
        <v>103588</v>
      </c>
      <c r="T11" s="9"/>
      <c r="AA11" s="22">
        <v>15000.0</v>
      </c>
      <c r="AB11" s="22"/>
      <c r="AC11" s="9" t="s">
        <v>25</v>
      </c>
    </row>
    <row r="12" ht="14.25" customHeight="1">
      <c r="B12" s="16" t="s">
        <v>35</v>
      </c>
      <c r="C12" s="16" t="s">
        <v>40</v>
      </c>
      <c r="D12" s="40">
        <v>0.02</v>
      </c>
      <c r="E12" s="23" t="s">
        <v>23</v>
      </c>
      <c r="F12" s="31" t="str">
        <f t="shared" si="1"/>
        <v>Yes</v>
      </c>
      <c r="G12" s="24" t="s">
        <v>25</v>
      </c>
      <c r="H12" s="18" t="str">
        <f t="shared" si="2"/>
        <v>N/A</v>
      </c>
      <c r="I12" s="24" t="s">
        <v>23</v>
      </c>
      <c r="J12" s="18" t="str">
        <f t="shared" si="3"/>
        <v>Yes</v>
      </c>
      <c r="K12" s="24" t="s">
        <v>25</v>
      </c>
      <c r="L12" s="18" t="str">
        <f t="shared" si="4"/>
        <v>N/A</v>
      </c>
      <c r="T12" s="9"/>
      <c r="AB12" s="22"/>
      <c r="AC12" s="41">
        <v>0.02</v>
      </c>
    </row>
    <row r="13" ht="13.5" customHeight="1">
      <c r="D13" s="3"/>
      <c r="E13" s="38">
        <f>IF(E12="Yes",(E8-E10-E11)*$D12,0)</f>
        <v>17222.4</v>
      </c>
      <c r="F13" s="31">
        <f t="shared" si="1"/>
        <v>17222.4</v>
      </c>
      <c r="G13" s="38">
        <f>IF(G12="Yes",(G8-G10-G11)*$D12,0)</f>
        <v>0</v>
      </c>
      <c r="H13" s="31">
        <f t="shared" si="2"/>
        <v>0</v>
      </c>
      <c r="I13" s="38">
        <f>IF(I12="Yes",(I8-I10-I11)*$D12,0)</f>
        <v>20067.04</v>
      </c>
      <c r="J13" s="31">
        <f t="shared" si="3"/>
        <v>20067.04</v>
      </c>
      <c r="K13" s="38">
        <f>IF(K12="Yes",(K8-K10-K11)*$D12,0)</f>
        <v>0</v>
      </c>
      <c r="L13" s="31">
        <f t="shared" si="4"/>
        <v>0</v>
      </c>
      <c r="AC13" s="41">
        <v>0.04</v>
      </c>
    </row>
    <row r="14" ht="13.5" hidden="1" customHeight="1">
      <c r="D14" s="40"/>
      <c r="E14" s="38">
        <v>0.0</v>
      </c>
      <c r="F14" s="31">
        <f t="shared" si="1"/>
        <v>0</v>
      </c>
      <c r="G14" s="38">
        <v>0.0</v>
      </c>
      <c r="H14" s="31">
        <f t="shared" si="2"/>
        <v>0</v>
      </c>
      <c r="I14" s="38">
        <v>0.0</v>
      </c>
      <c r="J14" s="31">
        <f t="shared" si="3"/>
        <v>0</v>
      </c>
      <c r="K14" s="38">
        <v>0.0</v>
      </c>
      <c r="L14" s="31">
        <f t="shared" si="4"/>
        <v>0</v>
      </c>
    </row>
    <row r="15" ht="13.5" hidden="1" customHeight="1">
      <c r="D15" s="40"/>
      <c r="E15" s="38"/>
      <c r="F15" s="31" t="str">
        <f t="shared" si="1"/>
        <v/>
      </c>
      <c r="G15" s="38"/>
      <c r="H15" s="31" t="str">
        <f t="shared" si="2"/>
        <v/>
      </c>
      <c r="I15" s="38"/>
      <c r="J15" s="31" t="str">
        <f t="shared" si="3"/>
        <v/>
      </c>
      <c r="K15" s="38"/>
      <c r="L15" s="31" t="str">
        <f t="shared" si="4"/>
        <v/>
      </c>
    </row>
    <row r="16" ht="13.5" hidden="1" customHeight="1">
      <c r="B16" s="42"/>
      <c r="C16" s="43"/>
      <c r="D16" s="3"/>
      <c r="E16" s="44">
        <v>0.0</v>
      </c>
      <c r="F16" s="31">
        <f t="shared" si="1"/>
        <v>0</v>
      </c>
      <c r="G16" s="44">
        <v>0.0</v>
      </c>
      <c r="H16" s="31">
        <f t="shared" si="2"/>
        <v>0</v>
      </c>
      <c r="I16" s="44">
        <v>0.0</v>
      </c>
      <c r="J16" s="31">
        <f t="shared" si="3"/>
        <v>0</v>
      </c>
      <c r="K16" s="44">
        <v>0.0</v>
      </c>
      <c r="L16" s="31">
        <f t="shared" si="4"/>
        <v>0</v>
      </c>
    </row>
    <row r="17" ht="13.5" hidden="1" customHeight="1">
      <c r="B17" s="42"/>
      <c r="C17" s="43"/>
      <c r="D17" s="3"/>
      <c r="E17" s="44"/>
      <c r="F17" s="31" t="str">
        <f t="shared" si="1"/>
        <v/>
      </c>
      <c r="G17" s="44"/>
      <c r="H17" s="31" t="str">
        <f t="shared" si="2"/>
        <v/>
      </c>
      <c r="I17" s="44"/>
      <c r="J17" s="31" t="str">
        <f t="shared" si="3"/>
        <v/>
      </c>
      <c r="K17" s="44"/>
      <c r="L17" s="31" t="str">
        <f t="shared" si="4"/>
        <v/>
      </c>
    </row>
    <row r="18" ht="13.5" customHeight="1">
      <c r="B18" s="16" t="s">
        <v>35</v>
      </c>
      <c r="C18" s="45" t="s">
        <v>41</v>
      </c>
      <c r="D18" s="3"/>
      <c r="E18" s="46">
        <v>5000.0</v>
      </c>
      <c r="F18" s="31">
        <f t="shared" si="1"/>
        <v>5000</v>
      </c>
      <c r="G18" s="47" t="s">
        <v>25</v>
      </c>
      <c r="H18" s="31" t="str">
        <f t="shared" si="2"/>
        <v>N/A</v>
      </c>
      <c r="I18" s="47">
        <v>5000.0</v>
      </c>
      <c r="J18" s="31">
        <f t="shared" si="3"/>
        <v>5000</v>
      </c>
      <c r="K18" s="47" t="s">
        <v>25</v>
      </c>
      <c r="L18" s="31" t="str">
        <f t="shared" si="4"/>
        <v>N/A</v>
      </c>
    </row>
    <row r="19" ht="27.75" customHeight="1">
      <c r="A19" s="48"/>
      <c r="B19" s="48" t="s">
        <v>35</v>
      </c>
      <c r="C19" s="49" t="s">
        <v>42</v>
      </c>
      <c r="D19" s="50"/>
      <c r="E19" s="51">
        <v>8888.0</v>
      </c>
      <c r="F19" s="52">
        <f t="shared" si="1"/>
        <v>8888</v>
      </c>
      <c r="G19" s="53" t="s">
        <v>25</v>
      </c>
      <c r="H19" s="52" t="str">
        <f t="shared" si="2"/>
        <v>N/A</v>
      </c>
      <c r="I19" s="53">
        <v>8888.0</v>
      </c>
      <c r="J19" s="52">
        <f t="shared" si="3"/>
        <v>8888</v>
      </c>
      <c r="K19" s="53" t="s">
        <v>25</v>
      </c>
      <c r="L19" s="52" t="str">
        <f t="shared" si="4"/>
        <v>N/A</v>
      </c>
      <c r="M19" s="48"/>
      <c r="N19" s="48"/>
      <c r="O19" s="48"/>
      <c r="P19" s="48"/>
      <c r="Q19" s="48"/>
      <c r="R19" s="48"/>
      <c r="S19" s="48"/>
      <c r="T19" s="48"/>
      <c r="U19" s="48"/>
      <c r="V19" s="48"/>
      <c r="W19" s="48"/>
      <c r="X19" s="48"/>
      <c r="Y19" s="48"/>
      <c r="Z19" s="48"/>
      <c r="AA19" s="48"/>
      <c r="AB19" s="48"/>
      <c r="AC19" s="48"/>
    </row>
    <row r="20" ht="27.0" hidden="1" customHeight="1">
      <c r="A20" s="42"/>
      <c r="B20" s="42"/>
      <c r="C20" s="43"/>
      <c r="D20" s="35"/>
      <c r="E20" s="54"/>
      <c r="F20" s="55"/>
      <c r="G20" s="54"/>
      <c r="H20" s="56"/>
      <c r="I20" s="54"/>
      <c r="J20" s="56"/>
      <c r="K20" s="54"/>
      <c r="L20" s="56"/>
      <c r="M20" s="42"/>
      <c r="N20" s="42"/>
      <c r="O20" s="42"/>
      <c r="P20" s="42"/>
      <c r="Q20" s="42"/>
      <c r="R20" s="42"/>
      <c r="S20" s="42"/>
      <c r="T20" s="42"/>
      <c r="U20" s="42"/>
      <c r="V20" s="42"/>
      <c r="W20" s="42"/>
      <c r="X20" s="42"/>
      <c r="Y20" s="42"/>
      <c r="Z20" s="42"/>
      <c r="AA20" s="42"/>
      <c r="AB20" s="42"/>
      <c r="AC20" s="42"/>
    </row>
    <row r="21" ht="13.5" customHeight="1">
      <c r="B21" s="36" t="s">
        <v>35</v>
      </c>
      <c r="C21" s="36" t="s">
        <v>43</v>
      </c>
      <c r="D21" s="3"/>
      <c r="E21" s="23" t="s">
        <v>23</v>
      </c>
      <c r="F21" s="31" t="str">
        <f t="shared" ref="F21:F27" si="5">E21</f>
        <v>Yes</v>
      </c>
      <c r="G21" s="24" t="s">
        <v>25</v>
      </c>
      <c r="H21" s="18" t="str">
        <f t="shared" ref="H21:H27" si="6">G21</f>
        <v>N/A</v>
      </c>
      <c r="I21" s="24" t="s">
        <v>25</v>
      </c>
      <c r="J21" s="18" t="str">
        <f t="shared" ref="J21:J27" si="7">I21</f>
        <v>N/A</v>
      </c>
      <c r="K21" s="24" t="s">
        <v>25</v>
      </c>
      <c r="L21" s="18" t="str">
        <f t="shared" ref="L21:L27" si="8">K21</f>
        <v>N/A</v>
      </c>
    </row>
    <row r="22" ht="14.25" customHeight="1">
      <c r="B22" s="36"/>
      <c r="C22" s="36"/>
      <c r="D22" s="3"/>
      <c r="E22" s="38">
        <f>IF(E21="Yes", E27, 0)</f>
        <v>6500</v>
      </c>
      <c r="F22" s="31">
        <f t="shared" si="5"/>
        <v>6500</v>
      </c>
      <c r="G22" s="38">
        <f>IF(G21="Yes", G27, 0)</f>
        <v>0</v>
      </c>
      <c r="H22" s="31">
        <f t="shared" si="6"/>
        <v>0</v>
      </c>
      <c r="I22" s="38">
        <f>IF(I21="Yes", I27, 0)</f>
        <v>0</v>
      </c>
      <c r="J22" s="31">
        <f t="shared" si="7"/>
        <v>0</v>
      </c>
      <c r="K22" s="38">
        <f>IF(K21="Yes", K27, 0)</f>
        <v>0</v>
      </c>
      <c r="L22" s="31">
        <f t="shared" si="8"/>
        <v>0</v>
      </c>
    </row>
    <row r="23" ht="14.25" customHeight="1">
      <c r="B23" s="36" t="s">
        <v>35</v>
      </c>
      <c r="C23" s="36" t="s">
        <v>44</v>
      </c>
      <c r="D23" s="3"/>
      <c r="E23" s="23" t="s">
        <v>23</v>
      </c>
      <c r="F23" s="31" t="str">
        <f t="shared" si="5"/>
        <v>Yes</v>
      </c>
      <c r="G23" s="24" t="s">
        <v>25</v>
      </c>
      <c r="H23" s="18" t="str">
        <f t="shared" si="6"/>
        <v>N/A</v>
      </c>
      <c r="I23" s="24" t="s">
        <v>25</v>
      </c>
      <c r="J23" s="18" t="str">
        <f t="shared" si="7"/>
        <v>N/A</v>
      </c>
      <c r="K23" s="24" t="s">
        <v>25</v>
      </c>
      <c r="L23" s="18" t="str">
        <f t="shared" si="8"/>
        <v>N/A</v>
      </c>
    </row>
    <row r="24" ht="14.25" customHeight="1">
      <c r="B24" s="36"/>
      <c r="C24" s="36"/>
      <c r="D24" s="3"/>
      <c r="E24" s="38">
        <f>IF(E23="Yes",2000,0)</f>
        <v>2000</v>
      </c>
      <c r="F24" s="31">
        <f t="shared" si="5"/>
        <v>2000</v>
      </c>
      <c r="G24" s="38">
        <f>IF(G23="Yes",2000,0)</f>
        <v>0</v>
      </c>
      <c r="H24" s="31">
        <f t="shared" si="6"/>
        <v>0</v>
      </c>
      <c r="I24" s="38">
        <f>IF(I23="Yes",2000,0)</f>
        <v>0</v>
      </c>
      <c r="J24" s="31">
        <f t="shared" si="7"/>
        <v>0</v>
      </c>
      <c r="K24" s="38">
        <f>IF(K23="Yes",2000,0)</f>
        <v>0</v>
      </c>
      <c r="L24" s="31">
        <f t="shared" si="8"/>
        <v>0</v>
      </c>
    </row>
    <row r="25" ht="14.25" customHeight="1">
      <c r="B25" s="57" t="s">
        <v>45</v>
      </c>
      <c r="C25" s="57"/>
      <c r="D25" s="58"/>
      <c r="E25" s="59">
        <f>E8-SUM(E10:E24)</f>
        <v>821509.6</v>
      </c>
      <c r="F25" s="31">
        <f t="shared" si="5"/>
        <v>821509.6</v>
      </c>
      <c r="G25" s="59">
        <f>G8-SUM(G10:G24)</f>
        <v>864386</v>
      </c>
      <c r="H25" s="31">
        <f t="shared" si="6"/>
        <v>864386</v>
      </c>
      <c r="I25" s="59">
        <f>I8-SUM(I10:I24)</f>
        <v>969396.96</v>
      </c>
      <c r="J25" s="31">
        <f t="shared" si="7"/>
        <v>969396.96</v>
      </c>
      <c r="K25" s="59">
        <f>K8-SUM(K10:K24)</f>
        <v>1191262</v>
      </c>
      <c r="L25" s="31">
        <f t="shared" si="8"/>
        <v>1191262</v>
      </c>
    </row>
    <row r="26" ht="14.25" customHeight="1">
      <c r="B26" s="60" t="s">
        <v>46</v>
      </c>
      <c r="C26" s="60"/>
      <c r="D26" s="61"/>
      <c r="E26" s="62">
        <f>E25/E7</f>
        <v>1122.280874</v>
      </c>
      <c r="F26" s="31">
        <f t="shared" si="5"/>
        <v>1122.280874</v>
      </c>
      <c r="G26" s="62">
        <f>G25/G7</f>
        <v>1180.855191</v>
      </c>
      <c r="H26" s="63">
        <f t="shared" si="6"/>
        <v>1180.855191</v>
      </c>
      <c r="I26" s="62">
        <f>I25/I7</f>
        <v>1111.693761</v>
      </c>
      <c r="J26" s="63">
        <f t="shared" si="7"/>
        <v>1111.693761</v>
      </c>
      <c r="K26" s="62">
        <f>K25/K7</f>
        <v>1190.071928</v>
      </c>
      <c r="L26" s="63">
        <f t="shared" si="8"/>
        <v>1190.071928</v>
      </c>
    </row>
    <row r="27" ht="14.25" customHeight="1">
      <c r="B27" s="64"/>
      <c r="C27" s="64"/>
      <c r="D27" s="18"/>
      <c r="E27" s="65">
        <f t="array" ref="E27">IFERROR(INDEX($Y$5:$Y$8, MATCH(E6, $U$5:$U$8, 0)), 0)</f>
        <v>6500</v>
      </c>
      <c r="F27" s="31">
        <f t="shared" si="5"/>
        <v>6500</v>
      </c>
      <c r="G27" s="65">
        <f t="array" ref="G27">IFERROR(INDEX($Y$5:$Y$8, MATCH(G6, $U$5:$U$8, 0)), 0)</f>
        <v>6500</v>
      </c>
      <c r="H27" s="29">
        <f t="shared" si="6"/>
        <v>6500</v>
      </c>
      <c r="I27" s="65">
        <f t="array" ref="I27">IFERROR(INDEX($Y$5:$Y$8, MATCH(I6, $U$5:$U$8, 0)), 0)</f>
        <v>10000</v>
      </c>
      <c r="J27" s="29">
        <f t="shared" si="7"/>
        <v>10000</v>
      </c>
      <c r="K27" s="65">
        <f t="array" ref="K27">IFERROR(INDEX($Y$5:$Y$8, MATCH(K6, $U$5:$U$8, 0)), 0)</f>
        <v>12000</v>
      </c>
      <c r="L27" s="29">
        <f t="shared" si="8"/>
        <v>12000</v>
      </c>
    </row>
    <row r="28" ht="14.25" customHeight="1">
      <c r="B28" s="60"/>
      <c r="C28" s="60"/>
      <c r="D28" s="61"/>
      <c r="E28" s="62"/>
      <c r="F28" s="31"/>
      <c r="G28" s="62"/>
      <c r="H28" s="18"/>
      <c r="I28" s="62"/>
      <c r="J28" s="18"/>
      <c r="K28" s="62"/>
      <c r="L28" s="18"/>
    </row>
    <row r="29" ht="14.25" customHeight="1">
      <c r="B29" s="36" t="s">
        <v>35</v>
      </c>
      <c r="C29" s="36" t="s">
        <v>47</v>
      </c>
      <c r="D29" s="3"/>
      <c r="E29" s="38">
        <f>IF(E21="N/A", E27, 0)</f>
        <v>0</v>
      </c>
      <c r="F29" s="31">
        <f t="shared" ref="F29:F36" si="9">E29</f>
        <v>0</v>
      </c>
      <c r="G29" s="38">
        <f>IF(G21="N/A", G27, 0)</f>
        <v>6500</v>
      </c>
      <c r="H29" s="31">
        <f t="shared" ref="H29:H36" si="10">G29</f>
        <v>6500</v>
      </c>
      <c r="I29" s="38">
        <f>IF(I21="N/A", I27, 0)</f>
        <v>10000</v>
      </c>
      <c r="J29" s="31">
        <f t="shared" ref="J29:J36" si="11">I29</f>
        <v>10000</v>
      </c>
      <c r="K29" s="38">
        <f>IF(K21="N/A", K27, 0)</f>
        <v>12000</v>
      </c>
      <c r="L29" s="31">
        <f t="shared" ref="L29:L36" si="12">K29</f>
        <v>12000</v>
      </c>
      <c r="O29" s="66"/>
    </row>
    <row r="30" ht="14.25" customHeight="1">
      <c r="B30" s="57" t="s">
        <v>48</v>
      </c>
      <c r="C30" s="57"/>
      <c r="D30" s="58"/>
      <c r="E30" s="59">
        <f>E25-E29</f>
        <v>821509.6</v>
      </c>
      <c r="F30" s="31">
        <f t="shared" si="9"/>
        <v>821509.6</v>
      </c>
      <c r="G30" s="59">
        <f>G25-G29</f>
        <v>857886</v>
      </c>
      <c r="H30" s="31">
        <f t="shared" si="10"/>
        <v>857886</v>
      </c>
      <c r="I30" s="59">
        <f>I25-I29</f>
        <v>959396.96</v>
      </c>
      <c r="J30" s="31">
        <f t="shared" si="11"/>
        <v>959396.96</v>
      </c>
      <c r="K30" s="59">
        <f>K25-K29</f>
        <v>1179262</v>
      </c>
      <c r="L30" s="31">
        <f t="shared" si="12"/>
        <v>1179262</v>
      </c>
      <c r="N30" s="66"/>
      <c r="O30" s="66"/>
    </row>
    <row r="31" ht="14.25" customHeight="1">
      <c r="B31" s="60" t="s">
        <v>49</v>
      </c>
      <c r="C31" s="60"/>
      <c r="D31" s="61"/>
      <c r="E31" s="62">
        <f>E30/E7</f>
        <v>1122.280874</v>
      </c>
      <c r="F31" s="31">
        <f t="shared" si="9"/>
        <v>1122.280874</v>
      </c>
      <c r="G31" s="62">
        <f>G30/G7</f>
        <v>1171.97541</v>
      </c>
      <c r="H31" s="63">
        <f t="shared" si="10"/>
        <v>1171.97541</v>
      </c>
      <c r="I31" s="62">
        <f>I30/I7</f>
        <v>1100.225872</v>
      </c>
      <c r="J31" s="63">
        <f t="shared" si="11"/>
        <v>1100.225872</v>
      </c>
      <c r="K31" s="62">
        <f>K30/K7</f>
        <v>1178.083916</v>
      </c>
      <c r="L31" s="63">
        <f t="shared" si="12"/>
        <v>1178.083916</v>
      </c>
      <c r="N31" s="66"/>
      <c r="O31" s="66"/>
    </row>
    <row r="32" ht="14.25" customHeight="1">
      <c r="B32" s="60"/>
      <c r="C32" s="60"/>
      <c r="D32" s="61"/>
      <c r="E32" s="62"/>
      <c r="F32" s="31" t="str">
        <f t="shared" si="9"/>
        <v/>
      </c>
      <c r="G32" s="62"/>
      <c r="H32" s="63" t="str">
        <f t="shared" si="10"/>
        <v/>
      </c>
      <c r="I32" s="62"/>
      <c r="J32" s="63" t="str">
        <f t="shared" si="11"/>
        <v/>
      </c>
      <c r="K32" s="62"/>
      <c r="L32" s="63" t="str">
        <f t="shared" si="12"/>
        <v/>
      </c>
      <c r="N32" s="66"/>
      <c r="O32" s="66"/>
    </row>
    <row r="33" ht="14.25" customHeight="1">
      <c r="B33" s="16" t="s">
        <v>35</v>
      </c>
      <c r="C33" s="67" t="s">
        <v>25</v>
      </c>
      <c r="D33" s="40">
        <f>IF(C33="Staff Rebate",3%,IF(C33="PALS Rebate",2%,IF(C33="Aff. PALS Rebate",1%,IF(C33="BA Rebate",1%,0))))</f>
        <v>0</v>
      </c>
      <c r="E33" s="38" t="str">
        <f>IF($C$33="N/A","",(E30*$D$33))</f>
        <v/>
      </c>
      <c r="F33" s="31" t="str">
        <f t="shared" si="9"/>
        <v/>
      </c>
      <c r="G33" s="38" t="str">
        <f>IF($C$33="N/A","",(G30*$D$33))</f>
        <v/>
      </c>
      <c r="H33" s="31" t="str">
        <f t="shared" si="10"/>
        <v/>
      </c>
      <c r="I33" s="38" t="str">
        <f>IF($C$33="N/A","",(I30*$D$33))</f>
        <v/>
      </c>
      <c r="J33" s="31" t="str">
        <f t="shared" si="11"/>
        <v/>
      </c>
      <c r="K33" s="38" t="str">
        <f>IF($C$33="N/A","",(K30*$D$33))</f>
        <v/>
      </c>
      <c r="L33" s="31" t="str">
        <f t="shared" si="12"/>
        <v/>
      </c>
      <c r="N33" s="68" t="s">
        <v>50</v>
      </c>
    </row>
    <row r="34" ht="14.25" customHeight="1">
      <c r="B34" s="16" t="str">
        <f>IF(C33="Staff Rebate","(-)","")</f>
        <v/>
      </c>
      <c r="C34" s="16" t="str">
        <f>IF(C33="Staff Rebate", "Staff BU Rebate","")</f>
        <v/>
      </c>
      <c r="D34" s="69" t="s">
        <v>25</v>
      </c>
      <c r="E34" s="38" t="str">
        <f>IF($C$34="","",IFERROR(E30*$D$34,""))</f>
        <v/>
      </c>
      <c r="F34" s="31" t="str">
        <f t="shared" si="9"/>
        <v/>
      </c>
      <c r="G34" s="38" t="str">
        <f>IF($C$34="","",IFERROR(G30*$D$34,""))</f>
        <v/>
      </c>
      <c r="H34" s="31" t="str">
        <f t="shared" si="10"/>
        <v/>
      </c>
      <c r="I34" s="38" t="str">
        <f>IF($C$34="","",IFERROR(I30*$D$34,""))</f>
        <v/>
      </c>
      <c r="J34" s="31" t="str">
        <f t="shared" si="11"/>
        <v/>
      </c>
      <c r="K34" s="38" t="str">
        <f>IF($C$34="","",IFERROR(K30*$D$34,""))</f>
        <v/>
      </c>
      <c r="L34" s="31" t="str">
        <f t="shared" si="12"/>
        <v/>
      </c>
    </row>
    <row r="35" ht="27.75" customHeight="1">
      <c r="B35" s="70" t="str">
        <f>IF(C33="N/A","","Net Price after Staff/ Pals/ Aff.Pals/ BA/ Property+ Rebate")</f>
        <v/>
      </c>
      <c r="C35" s="71"/>
      <c r="D35" s="58"/>
      <c r="E35" s="72" t="str">
        <f>IF($C$33="N/A","",E30-SUM(E33:E34))</f>
        <v/>
      </c>
      <c r="F35" s="31" t="str">
        <f t="shared" si="9"/>
        <v/>
      </c>
      <c r="G35" s="72" t="str">
        <f>IF($C$33="N/A","",G30-SUM(G33:G34))</f>
        <v/>
      </c>
      <c r="H35" s="31" t="str">
        <f t="shared" si="10"/>
        <v/>
      </c>
      <c r="I35" s="72" t="str">
        <f>IF($C$33="N/A","",I30-SUM(I33:I34))</f>
        <v/>
      </c>
      <c r="J35" s="31" t="str">
        <f t="shared" si="11"/>
        <v/>
      </c>
      <c r="K35" s="72" t="str">
        <f>IF($C$33="N/A","",K30-SUM(K33:K34))</f>
        <v/>
      </c>
      <c r="L35" s="31" t="str">
        <f t="shared" si="12"/>
        <v/>
      </c>
      <c r="Q35" s="38"/>
    </row>
    <row r="36" ht="14.25" customHeight="1">
      <c r="B36" s="60" t="str">
        <f>IF(C33="N/A","","Net PSF 3")</f>
        <v/>
      </c>
      <c r="C36" s="60"/>
      <c r="D36" s="61"/>
      <c r="E36" s="62">
        <f>IFERROR(E35/E7,"")</f>
        <v>0</v>
      </c>
      <c r="F36" s="31">
        <f t="shared" si="9"/>
        <v>0</v>
      </c>
      <c r="G36" s="62">
        <f>IFERROR(G35/G7,"")</f>
        <v>0</v>
      </c>
      <c r="H36" s="31">
        <f t="shared" si="10"/>
        <v>0</v>
      </c>
      <c r="I36" s="62">
        <f>IFERROR(I35/I7,"")</f>
        <v>0</v>
      </c>
      <c r="J36" s="31">
        <f t="shared" si="11"/>
        <v>0</v>
      </c>
      <c r="K36" s="62">
        <f>IFERROR(K35/K7,"")</f>
        <v>0</v>
      </c>
      <c r="L36" s="31">
        <f t="shared" si="12"/>
        <v>0</v>
      </c>
    </row>
    <row r="37" ht="14.25" customHeight="1">
      <c r="B37" s="60"/>
      <c r="C37" s="60"/>
      <c r="D37" s="61"/>
      <c r="E37" s="62"/>
      <c r="F37" s="3"/>
      <c r="G37" s="62"/>
      <c r="H37" s="3"/>
      <c r="I37" s="62"/>
      <c r="J37" s="73"/>
      <c r="K37" s="62"/>
      <c r="L37" s="73"/>
    </row>
    <row r="38" ht="14.25" hidden="1" customHeight="1">
      <c r="D38" s="3"/>
      <c r="E38" s="9">
        <v>264.0</v>
      </c>
      <c r="G38" s="9">
        <v>296.0</v>
      </c>
      <c r="H38" s="11"/>
      <c r="I38" s="9">
        <v>372.0</v>
      </c>
      <c r="K38" s="9">
        <v>420.0</v>
      </c>
    </row>
    <row r="39" ht="14.25" hidden="1" customHeight="1">
      <c r="C39" s="74" t="s">
        <v>51</v>
      </c>
      <c r="D39" s="75">
        <v>5.0</v>
      </c>
      <c r="E39" s="76">
        <f>E7*$D$39</f>
        <v>3660</v>
      </c>
      <c r="G39" s="76">
        <f>G7*$D$39</f>
        <v>3660</v>
      </c>
      <c r="H39" s="11"/>
      <c r="I39" s="76">
        <f>I7*$D$39</f>
        <v>4360</v>
      </c>
      <c r="K39" s="76">
        <f>K7*$D$39</f>
        <v>5005</v>
      </c>
    </row>
    <row r="40" ht="14.25" hidden="1" customHeight="1">
      <c r="C40" s="16" t="s">
        <v>52</v>
      </c>
      <c r="D40" s="3"/>
      <c r="E40" s="77" t="str">
        <f>E39*12/E35</f>
        <v>#DIV/0!</v>
      </c>
      <c r="G40" s="77" t="str">
        <f>G39*12/G35</f>
        <v>#DIV/0!</v>
      </c>
      <c r="H40" s="11"/>
      <c r="I40" s="77" t="str">
        <f>I39*12/I35</f>
        <v>#DIV/0!</v>
      </c>
      <c r="K40" s="77" t="str">
        <f>K39*12/K35</f>
        <v>#DIV/0!</v>
      </c>
      <c r="N40" s="68"/>
      <c r="O40" s="68"/>
    </row>
    <row r="41" ht="14.25" hidden="1" customHeight="1">
      <c r="C41" s="16" t="s">
        <v>53</v>
      </c>
      <c r="D41" s="3"/>
      <c r="E41" s="77" t="str">
        <f>(E39*12-E38*12)/E35</f>
        <v>#DIV/0!</v>
      </c>
      <c r="G41" s="77" t="str">
        <f>(G39*12-G38*12)/G35</f>
        <v>#DIV/0!</v>
      </c>
      <c r="H41" s="11"/>
      <c r="I41" s="77" t="str">
        <f>(I39*12-I38*12)/I35</f>
        <v>#DIV/0!</v>
      </c>
      <c r="K41" s="77" t="str">
        <f>(K39*12-K38*12)/K35</f>
        <v>#DIV/0!</v>
      </c>
      <c r="N41" s="68"/>
      <c r="O41" s="68"/>
    </row>
    <row r="42" ht="14.25" hidden="1" customHeight="1">
      <c r="C42" s="74" t="s">
        <v>51</v>
      </c>
      <c r="D42" s="75">
        <v>5.5</v>
      </c>
      <c r="E42" s="76">
        <f>E7*$D$42</f>
        <v>4026</v>
      </c>
      <c r="G42" s="76">
        <f>G7*$D$42</f>
        <v>4026</v>
      </c>
      <c r="H42" s="11"/>
      <c r="I42" s="76">
        <f>I7*$D$42</f>
        <v>4796</v>
      </c>
      <c r="K42" s="76">
        <f>K7*$D$42</f>
        <v>5505.5</v>
      </c>
      <c r="N42" s="68"/>
      <c r="O42" s="68"/>
    </row>
    <row r="43" ht="14.25" hidden="1" customHeight="1">
      <c r="C43" s="16" t="s">
        <v>52</v>
      </c>
      <c r="D43" s="3"/>
      <c r="E43" s="77" t="str">
        <f>E42*12/E35</f>
        <v>#DIV/0!</v>
      </c>
      <c r="G43" s="77" t="str">
        <f>G42*12/G35</f>
        <v>#DIV/0!</v>
      </c>
      <c r="H43" s="11"/>
      <c r="I43" s="77" t="str">
        <f>I42*12/I35</f>
        <v>#DIV/0!</v>
      </c>
      <c r="K43" s="77" t="str">
        <f>K42*12/K35</f>
        <v>#DIV/0!</v>
      </c>
      <c r="N43" s="68"/>
      <c r="O43" s="68"/>
    </row>
    <row r="44" ht="14.25" hidden="1" customHeight="1">
      <c r="C44" s="16" t="s">
        <v>53</v>
      </c>
      <c r="D44" s="3"/>
      <c r="E44" s="77" t="str">
        <f>(E42*12-E38*12)/E35</f>
        <v>#DIV/0!</v>
      </c>
      <c r="G44" s="77" t="str">
        <f>(G42*12-G38*12)/G35</f>
        <v>#DIV/0!</v>
      </c>
      <c r="H44" s="11"/>
      <c r="I44" s="77" t="str">
        <f>(I42*12-I38*12)/I35</f>
        <v>#DIV/0!</v>
      </c>
      <c r="K44" s="77" t="str">
        <f>(K42*12-K38*12)/K35</f>
        <v>#DIV/0!</v>
      </c>
      <c r="N44" s="68"/>
      <c r="O44" s="68"/>
    </row>
    <row r="45" ht="14.25" hidden="1" customHeight="1">
      <c r="C45" s="74" t="s">
        <v>51</v>
      </c>
      <c r="D45" s="75">
        <v>6.0</v>
      </c>
      <c r="E45" s="76">
        <f>E7*$D$45</f>
        <v>4392</v>
      </c>
      <c r="G45" s="76">
        <f>G7*$D$45</f>
        <v>4392</v>
      </c>
      <c r="H45" s="11"/>
      <c r="I45" s="76">
        <f>I7*$D$45</f>
        <v>5232</v>
      </c>
      <c r="K45" s="76">
        <f>K7*$D$45</f>
        <v>6006</v>
      </c>
      <c r="N45" s="68"/>
      <c r="O45" s="68"/>
    </row>
    <row r="46" ht="14.25" hidden="1" customHeight="1">
      <c r="C46" s="16" t="s">
        <v>52</v>
      </c>
      <c r="D46" s="3"/>
      <c r="E46" s="77" t="str">
        <f>E45*12/E35</f>
        <v>#DIV/0!</v>
      </c>
      <c r="G46" s="77" t="str">
        <f>G45*12/G35</f>
        <v>#DIV/0!</v>
      </c>
      <c r="H46" s="11"/>
      <c r="I46" s="77" t="str">
        <f>I45*12/I35</f>
        <v>#DIV/0!</v>
      </c>
      <c r="K46" s="77" t="str">
        <f>K45*12/K35</f>
        <v>#DIV/0!</v>
      </c>
      <c r="N46" s="68"/>
      <c r="O46" s="68"/>
    </row>
    <row r="47" ht="14.25" hidden="1" customHeight="1">
      <c r="C47" s="16" t="s">
        <v>53</v>
      </c>
      <c r="D47" s="3"/>
      <c r="E47" s="77" t="str">
        <f>(E45*12-E38*12)/E35</f>
        <v>#DIV/0!</v>
      </c>
      <c r="G47" s="77" t="str">
        <f>(G45*12-G38*12)/G35</f>
        <v>#DIV/0!</v>
      </c>
      <c r="H47" s="11"/>
      <c r="I47" s="77" t="str">
        <f>(I45*12-I38*12)/I35</f>
        <v>#DIV/0!</v>
      </c>
      <c r="K47" s="77" t="str">
        <f>(K45*12-K38*12)/K35</f>
        <v>#DIV/0!</v>
      </c>
      <c r="N47" s="68"/>
      <c r="O47" s="68"/>
    </row>
    <row r="48" ht="14.25" customHeight="1">
      <c r="D48" s="3"/>
      <c r="E48" s="9"/>
      <c r="F48" s="9"/>
      <c r="G48" s="9"/>
      <c r="H48" s="9"/>
      <c r="I48" s="9"/>
      <c r="J48" s="9"/>
      <c r="K48" s="9"/>
      <c r="L48" s="9"/>
      <c r="N48" s="68"/>
      <c r="O48" s="68"/>
    </row>
    <row r="49" ht="14.25" customHeight="1">
      <c r="D49" s="3"/>
      <c r="E49" s="9"/>
      <c r="F49" s="9"/>
      <c r="G49" s="9"/>
      <c r="H49" s="9"/>
      <c r="I49" s="9"/>
      <c r="J49" s="9"/>
      <c r="K49" s="9"/>
      <c r="L49" s="9"/>
      <c r="N49" s="68"/>
      <c r="O49" s="68"/>
    </row>
    <row r="50" ht="14.25" customHeight="1" outlineLevel="1">
      <c r="B50" s="10" t="s">
        <v>54</v>
      </c>
      <c r="D50" s="3"/>
      <c r="E50" s="11" t="s">
        <v>55</v>
      </c>
      <c r="F50" s="11" t="s">
        <v>56</v>
      </c>
      <c r="G50" s="11" t="s">
        <v>55</v>
      </c>
      <c r="H50" s="11" t="s">
        <v>56</v>
      </c>
      <c r="I50" s="11" t="s">
        <v>55</v>
      </c>
      <c r="J50" s="11" t="s">
        <v>56</v>
      </c>
      <c r="K50" s="11" t="s">
        <v>55</v>
      </c>
      <c r="L50" s="11" t="s">
        <v>56</v>
      </c>
    </row>
    <row r="51" ht="14.25" customHeight="1" outlineLevel="1">
      <c r="B51" s="78" t="s">
        <v>57</v>
      </c>
      <c r="D51" s="3"/>
      <c r="E51" s="23" t="s">
        <v>23</v>
      </c>
      <c r="F51" s="50" t="s">
        <v>25</v>
      </c>
      <c r="G51" s="24" t="s">
        <v>23</v>
      </c>
      <c r="H51" s="50" t="s">
        <v>25</v>
      </c>
      <c r="I51" s="24" t="s">
        <v>23</v>
      </c>
      <c r="J51" s="50" t="s">
        <v>25</v>
      </c>
      <c r="K51" s="24" t="s">
        <v>23</v>
      </c>
      <c r="L51" s="50" t="s">
        <v>25</v>
      </c>
    </row>
    <row r="52" ht="14.25" customHeight="1" outlineLevel="1">
      <c r="B52" s="79" t="s">
        <v>58</v>
      </c>
      <c r="D52" s="40">
        <v>0.1</v>
      </c>
      <c r="E52" s="44">
        <f t="shared" ref="E52:L52" si="13">E8*$D$52</f>
        <v>93600</v>
      </c>
      <c r="F52" s="44">
        <f t="shared" si="13"/>
        <v>93600</v>
      </c>
      <c r="G52" s="44">
        <f t="shared" si="13"/>
        <v>98900</v>
      </c>
      <c r="H52" s="44">
        <f t="shared" si="13"/>
        <v>98900</v>
      </c>
      <c r="I52" s="44">
        <f t="shared" si="13"/>
        <v>114800</v>
      </c>
      <c r="J52" s="44">
        <f t="shared" si="13"/>
        <v>114800</v>
      </c>
      <c r="K52" s="44">
        <f t="shared" si="13"/>
        <v>136300</v>
      </c>
      <c r="L52" s="44">
        <f t="shared" si="13"/>
        <v>136300</v>
      </c>
    </row>
    <row r="53" ht="14.25" customHeight="1" outlineLevel="1">
      <c r="B53" s="16" t="s">
        <v>35</v>
      </c>
      <c r="C53" s="16" t="s">
        <v>59</v>
      </c>
      <c r="D53" s="3"/>
      <c r="E53" s="80">
        <v>500.0</v>
      </c>
      <c r="F53" s="44">
        <v>500.0</v>
      </c>
      <c r="G53" s="44">
        <v>500.0</v>
      </c>
      <c r="H53" s="44">
        <v>500.0</v>
      </c>
      <c r="I53" s="44">
        <v>500.0</v>
      </c>
      <c r="J53" s="44">
        <v>500.0</v>
      </c>
      <c r="K53" s="44">
        <v>500.0</v>
      </c>
      <c r="L53" s="44">
        <v>500.0</v>
      </c>
    </row>
    <row r="54" ht="14.25" customHeight="1" outlineLevel="1">
      <c r="B54" s="16" t="s">
        <v>35</v>
      </c>
      <c r="C54" s="16" t="s">
        <v>60</v>
      </c>
      <c r="D54" s="3"/>
      <c r="E54" s="81">
        <f t="shared" ref="E54:L54" si="14">IF(E10 &gt;= (E52 - E53 - E63), E52 - E53 - E63, E10)</f>
        <v>0</v>
      </c>
      <c r="F54" s="81">
        <f t="shared" si="14"/>
        <v>0</v>
      </c>
      <c r="G54" s="81">
        <f t="shared" si="14"/>
        <v>49450</v>
      </c>
      <c r="H54" s="81">
        <f t="shared" si="14"/>
        <v>39560</v>
      </c>
      <c r="I54" s="81">
        <f t="shared" si="14"/>
        <v>57400</v>
      </c>
      <c r="J54" s="81">
        <f t="shared" si="14"/>
        <v>45920</v>
      </c>
      <c r="K54" s="81">
        <f t="shared" si="14"/>
        <v>68150</v>
      </c>
      <c r="L54" s="81">
        <f t="shared" si="14"/>
        <v>54520</v>
      </c>
    </row>
    <row r="55" ht="14.25" customHeight="1" outlineLevel="1">
      <c r="B55" s="16" t="s">
        <v>35</v>
      </c>
      <c r="C55" s="16" t="s">
        <v>61</v>
      </c>
      <c r="D55" s="3"/>
      <c r="E55" s="44">
        <f t="shared" ref="E55:L55" si="15">IF(E11 &gt;= (E52-E53-E54-E63), E52-E53-E54-E63, E11)</f>
        <v>74880</v>
      </c>
      <c r="F55" s="44">
        <f t="shared" si="15"/>
        <v>37440</v>
      </c>
      <c r="G55" s="44">
        <f t="shared" si="15"/>
        <v>48950</v>
      </c>
      <c r="H55" s="44">
        <f t="shared" si="15"/>
        <v>0</v>
      </c>
      <c r="I55" s="44">
        <f t="shared" si="15"/>
        <v>56900</v>
      </c>
      <c r="J55" s="44">
        <f t="shared" si="15"/>
        <v>0</v>
      </c>
      <c r="K55" s="44">
        <f t="shared" si="15"/>
        <v>67650</v>
      </c>
      <c r="L55" s="44">
        <f t="shared" si="15"/>
        <v>0</v>
      </c>
    </row>
    <row r="56" ht="14.25" customHeight="1" outlineLevel="1">
      <c r="B56" s="16" t="s">
        <v>35</v>
      </c>
      <c r="C56" s="16" t="s">
        <v>62</v>
      </c>
      <c r="D56" s="3"/>
      <c r="E56" s="44">
        <f t="shared" ref="E56:L56" si="16">IF(E13 &gt;= (E52-SUM(E53:E55)-E63), E52-SUM(E53:E55)-E63, E13)</f>
        <v>17222.4</v>
      </c>
      <c r="F56" s="44">
        <f t="shared" si="16"/>
        <v>0</v>
      </c>
      <c r="G56" s="44">
        <f t="shared" si="16"/>
        <v>0</v>
      </c>
      <c r="H56" s="44">
        <f t="shared" si="16"/>
        <v>0</v>
      </c>
      <c r="I56" s="44">
        <f t="shared" si="16"/>
        <v>0</v>
      </c>
      <c r="J56" s="44">
        <f t="shared" si="16"/>
        <v>0</v>
      </c>
      <c r="K56" s="44">
        <f t="shared" si="16"/>
        <v>0</v>
      </c>
      <c r="L56" s="44">
        <f t="shared" si="16"/>
        <v>0</v>
      </c>
    </row>
    <row r="57" ht="14.25" customHeight="1" outlineLevel="1">
      <c r="B57" s="42" t="s">
        <v>35</v>
      </c>
      <c r="C57" s="16" t="s">
        <v>63</v>
      </c>
      <c r="D57" s="3"/>
      <c r="E57" s="44">
        <f t="shared" ref="E57:L57" si="17">IF(E18="N/A","",IF(E18&gt;=(E52-SUM(E53:E56)-E63),E52-SUM(E53:E56)-E63,E18))</f>
        <v>997.6</v>
      </c>
      <c r="F57" s="44">
        <f t="shared" si="17"/>
        <v>0</v>
      </c>
      <c r="G57" s="44" t="str">
        <f t="shared" si="17"/>
        <v/>
      </c>
      <c r="H57" s="44" t="str">
        <f t="shared" si="17"/>
        <v/>
      </c>
      <c r="I57" s="44">
        <f t="shared" si="17"/>
        <v>0</v>
      </c>
      <c r="J57" s="44">
        <f t="shared" si="17"/>
        <v>0</v>
      </c>
      <c r="K57" s="44" t="str">
        <f t="shared" si="17"/>
        <v/>
      </c>
      <c r="L57" s="44" t="str">
        <f t="shared" si="17"/>
        <v/>
      </c>
    </row>
    <row r="58" ht="14.25" customHeight="1" outlineLevel="1">
      <c r="B58" s="42" t="s">
        <v>35</v>
      </c>
      <c r="C58" s="16" t="s">
        <v>64</v>
      </c>
      <c r="D58" s="3"/>
      <c r="E58" s="44">
        <f t="shared" ref="E58:L58" si="18">IF(E19="N/A","",IF(E19&gt;=(E52-SUM(E53:E57)-E63),E52-SUM(E53:E57)-E63,E19))</f>
        <v>0</v>
      </c>
      <c r="F58" s="44">
        <f t="shared" si="18"/>
        <v>0</v>
      </c>
      <c r="G58" s="44" t="str">
        <f t="shared" si="18"/>
        <v/>
      </c>
      <c r="H58" s="44" t="str">
        <f t="shared" si="18"/>
        <v/>
      </c>
      <c r="I58" s="44">
        <f t="shared" si="18"/>
        <v>0</v>
      </c>
      <c r="J58" s="44">
        <f t="shared" si="18"/>
        <v>0</v>
      </c>
      <c r="K58" s="44" t="str">
        <f t="shared" si="18"/>
        <v/>
      </c>
      <c r="L58" s="44" t="str">
        <f t="shared" si="18"/>
        <v/>
      </c>
    </row>
    <row r="59" ht="14.25" customHeight="1" outlineLevel="1">
      <c r="B59" s="16" t="s">
        <v>35</v>
      </c>
      <c r="C59" s="45" t="s">
        <v>43</v>
      </c>
      <c r="D59" s="3"/>
      <c r="E59" s="44">
        <f t="shared" ref="E59:L59" si="19">IF(E21="N/A","",IF(E21&gt;=(E52-SUM(E53:E58)-E63),E52-SUM(E53:E58)-E63,E21))</f>
        <v>0</v>
      </c>
      <c r="F59" s="44">
        <f t="shared" si="19"/>
        <v>0</v>
      </c>
      <c r="G59" s="44" t="str">
        <f t="shared" si="19"/>
        <v/>
      </c>
      <c r="H59" s="44" t="str">
        <f t="shared" si="19"/>
        <v/>
      </c>
      <c r="I59" s="44" t="str">
        <f t="shared" si="19"/>
        <v/>
      </c>
      <c r="J59" s="44" t="str">
        <f t="shared" si="19"/>
        <v/>
      </c>
      <c r="K59" s="44" t="str">
        <f t="shared" si="19"/>
        <v/>
      </c>
      <c r="L59" s="44" t="str">
        <f t="shared" si="19"/>
        <v/>
      </c>
    </row>
    <row r="60" ht="14.25" customHeight="1" outlineLevel="1">
      <c r="B60" s="36" t="s">
        <v>35</v>
      </c>
      <c r="C60" s="36" t="s">
        <v>65</v>
      </c>
      <c r="D60" s="3"/>
      <c r="E60" s="44">
        <f t="shared" ref="E60:L60" si="20">IF(E23="N/A","",IF(E24&gt;=(E52-SUM(E53:E59)-E63),E52-SUM(E53:E59)-E63,E24))</f>
        <v>0</v>
      </c>
      <c r="F60" s="44">
        <f t="shared" si="20"/>
        <v>0</v>
      </c>
      <c r="G60" s="44" t="str">
        <f t="shared" si="20"/>
        <v/>
      </c>
      <c r="H60" s="44" t="str">
        <f t="shared" si="20"/>
        <v/>
      </c>
      <c r="I60" s="44" t="str">
        <f t="shared" si="20"/>
        <v/>
      </c>
      <c r="J60" s="44" t="str">
        <f t="shared" si="20"/>
        <v/>
      </c>
      <c r="K60" s="44" t="str">
        <f t="shared" si="20"/>
        <v/>
      </c>
      <c r="L60" s="44" t="str">
        <f t="shared" si="20"/>
        <v/>
      </c>
    </row>
    <row r="61" ht="14.25" customHeight="1" outlineLevel="1">
      <c r="B61" s="16" t="s">
        <v>35</v>
      </c>
      <c r="C61" s="16" t="str">
        <f t="shared" ref="C61:C62" si="22">C33</f>
        <v>N/A</v>
      </c>
      <c r="E61" s="38" t="str">
        <f t="shared" ref="E61:L61" si="21">IF(C33="N/A","",IF(E33&gt;=(E52-SUM(E53:E60)-E63),E52-SUM(E53:E60)-E63,E33))</f>
        <v/>
      </c>
      <c r="F61" s="38">
        <f t="shared" si="21"/>
        <v>0</v>
      </c>
      <c r="G61" s="38">
        <f t="shared" si="21"/>
        <v>0</v>
      </c>
      <c r="H61" s="38">
        <f t="shared" si="21"/>
        <v>0</v>
      </c>
      <c r="I61" s="38">
        <f t="shared" si="21"/>
        <v>0</v>
      </c>
      <c r="J61" s="38">
        <f t="shared" si="21"/>
        <v>0</v>
      </c>
      <c r="K61" s="38">
        <f t="shared" si="21"/>
        <v>0</v>
      </c>
      <c r="L61" s="38">
        <f t="shared" si="21"/>
        <v>0</v>
      </c>
    </row>
    <row r="62" ht="14.25" customHeight="1" outlineLevel="1">
      <c r="B62" s="16" t="s">
        <v>35</v>
      </c>
      <c r="C62" s="16" t="str">
        <f t="shared" si="22"/>
        <v/>
      </c>
      <c r="D62" s="3"/>
      <c r="E62" s="44">
        <f t="shared" ref="E62:L62" si="23">IF(C34="N/A","",IF(E34&gt;=(E52-SUM(E53:E61)-E63),E52-SUM(E53:E61)-E63,E34))</f>
        <v>0</v>
      </c>
      <c r="F62" s="44" t="str">
        <f t="shared" si="23"/>
        <v/>
      </c>
      <c r="G62" s="44">
        <f t="shared" si="23"/>
        <v>0</v>
      </c>
      <c r="H62" s="44">
        <f t="shared" si="23"/>
        <v>0</v>
      </c>
      <c r="I62" s="44">
        <f t="shared" si="23"/>
        <v>0</v>
      </c>
      <c r="J62" s="44">
        <f t="shared" si="23"/>
        <v>0</v>
      </c>
      <c r="K62" s="44">
        <f t="shared" si="23"/>
        <v>0</v>
      </c>
      <c r="L62" s="44">
        <f t="shared" si="23"/>
        <v>0</v>
      </c>
    </row>
    <row r="63" ht="14.25" customHeight="1" outlineLevel="1">
      <c r="B63" s="82" t="s">
        <v>66</v>
      </c>
      <c r="C63" s="83"/>
      <c r="D63" s="84"/>
      <c r="E63" s="85">
        <f>IF(E51="Yes",0,(E8*2%-E53))</f>
        <v>0</v>
      </c>
      <c r="F63" s="85">
        <f>IF(F51="Yes",0,(F8*6%-F53))</f>
        <v>55660</v>
      </c>
      <c r="G63" s="85">
        <f>IF(G51="Yes",0,(G8*2%-G53))</f>
        <v>0</v>
      </c>
      <c r="H63" s="85">
        <f>IF(H51="Yes",0,(H8*6%-H53))</f>
        <v>58840</v>
      </c>
      <c r="I63" s="85">
        <f>IF(I51="Yes",0,(I8*2%-I53))</f>
        <v>0</v>
      </c>
      <c r="J63" s="85">
        <f>IF(J51="Yes",0,(J8*6%-J53))</f>
        <v>68380</v>
      </c>
      <c r="K63" s="85">
        <f>IF(K51="Yes",0,(K8*2%-K53))</f>
        <v>0</v>
      </c>
      <c r="L63" s="85">
        <f>IF(L51="Yes",0,(L8*6%-L53))</f>
        <v>81280</v>
      </c>
    </row>
    <row r="64" ht="14.25" customHeight="1" outlineLevel="1">
      <c r="D64" s="3"/>
      <c r="E64" s="42" t="s">
        <v>67</v>
      </c>
      <c r="F64" s="42" t="s">
        <v>67</v>
      </c>
      <c r="G64" s="42" t="s">
        <v>67</v>
      </c>
      <c r="H64" s="42" t="s">
        <v>67</v>
      </c>
      <c r="I64" s="42" t="s">
        <v>67</v>
      </c>
      <c r="J64" s="42" t="s">
        <v>67</v>
      </c>
      <c r="K64" s="42" t="s">
        <v>67</v>
      </c>
      <c r="L64" s="42" t="s">
        <v>67</v>
      </c>
    </row>
    <row r="65" ht="14.25" customHeight="1" outlineLevel="1">
      <c r="B65" s="79" t="s">
        <v>68</v>
      </c>
      <c r="D65" s="40">
        <v>0.1</v>
      </c>
      <c r="E65" s="44">
        <f t="shared" ref="E65:L65" si="24">E8*$D$65</f>
        <v>93600</v>
      </c>
      <c r="F65" s="44">
        <f t="shared" si="24"/>
        <v>93600</v>
      </c>
      <c r="G65" s="44">
        <f t="shared" si="24"/>
        <v>98900</v>
      </c>
      <c r="H65" s="44">
        <f t="shared" si="24"/>
        <v>98900</v>
      </c>
      <c r="I65" s="44">
        <f t="shared" si="24"/>
        <v>114800</v>
      </c>
      <c r="J65" s="44">
        <f t="shared" si="24"/>
        <v>114800</v>
      </c>
      <c r="K65" s="44">
        <f t="shared" si="24"/>
        <v>136300</v>
      </c>
      <c r="L65" s="44">
        <f t="shared" si="24"/>
        <v>136300</v>
      </c>
    </row>
    <row r="66" ht="14.25" customHeight="1" outlineLevel="1">
      <c r="B66" s="16" t="s">
        <v>35</v>
      </c>
      <c r="C66" s="16" t="s">
        <v>69</v>
      </c>
      <c r="D66" s="40"/>
      <c r="E66" s="81">
        <f t="shared" ref="E66:L66" si="25">E10-E54</f>
        <v>0</v>
      </c>
      <c r="F66" s="81">
        <f t="shared" si="25"/>
        <v>0</v>
      </c>
      <c r="G66" s="81">
        <f t="shared" si="25"/>
        <v>0</v>
      </c>
      <c r="H66" s="81">
        <f t="shared" si="25"/>
        <v>9890</v>
      </c>
      <c r="I66" s="81">
        <f t="shared" si="25"/>
        <v>0</v>
      </c>
      <c r="J66" s="81">
        <f t="shared" si="25"/>
        <v>11480</v>
      </c>
      <c r="K66" s="81">
        <f t="shared" si="25"/>
        <v>0</v>
      </c>
      <c r="L66" s="81">
        <f t="shared" si="25"/>
        <v>13630</v>
      </c>
    </row>
    <row r="67" ht="14.25" customHeight="1" outlineLevel="1">
      <c r="B67" s="16" t="s">
        <v>35</v>
      </c>
      <c r="C67" s="16" t="s">
        <v>70</v>
      </c>
      <c r="D67" s="3"/>
      <c r="E67" s="44">
        <f t="shared" ref="E67:L67" si="26">E11-E55</f>
        <v>0</v>
      </c>
      <c r="F67" s="44">
        <f t="shared" si="26"/>
        <v>37440</v>
      </c>
      <c r="G67" s="44">
        <f t="shared" si="26"/>
        <v>26214</v>
      </c>
      <c r="H67" s="44">
        <f t="shared" si="26"/>
        <v>75164</v>
      </c>
      <c r="I67" s="44">
        <f t="shared" si="26"/>
        <v>30348</v>
      </c>
      <c r="J67" s="44">
        <f t="shared" si="26"/>
        <v>87248</v>
      </c>
      <c r="K67" s="44">
        <f t="shared" si="26"/>
        <v>35938</v>
      </c>
      <c r="L67" s="44">
        <f t="shared" si="26"/>
        <v>103588</v>
      </c>
    </row>
    <row r="68" ht="14.25" customHeight="1" outlineLevel="1">
      <c r="B68" s="16" t="s">
        <v>35</v>
      </c>
      <c r="C68" s="16" t="s">
        <v>62</v>
      </c>
      <c r="D68" s="3"/>
      <c r="E68" s="44">
        <f t="shared" ref="E68:L68" si="27">IF(E12="N/A",0,
   IF(E13 &gt;= (E65-E66-E67),
      IF((E65-E66-E67)&lt;0,0,E65-E66-E67),
      E13-E56))</f>
        <v>0</v>
      </c>
      <c r="F68" s="44">
        <f t="shared" si="27"/>
        <v>17222.4</v>
      </c>
      <c r="G68" s="44">
        <f t="shared" si="27"/>
        <v>0</v>
      </c>
      <c r="H68" s="44">
        <f t="shared" si="27"/>
        <v>0</v>
      </c>
      <c r="I68" s="44">
        <f t="shared" si="27"/>
        <v>20067.04</v>
      </c>
      <c r="J68" s="44">
        <f t="shared" si="27"/>
        <v>16072</v>
      </c>
      <c r="K68" s="44">
        <f t="shared" si="27"/>
        <v>0</v>
      </c>
      <c r="L68" s="44">
        <f t="shared" si="27"/>
        <v>0</v>
      </c>
    </row>
    <row r="69" ht="14.25" hidden="1" customHeight="1" outlineLevel="1">
      <c r="B69" s="16" t="s">
        <v>35</v>
      </c>
      <c r="C69" s="16" t="s">
        <v>71</v>
      </c>
      <c r="D69" s="3"/>
      <c r="E69" s="44">
        <f t="shared" ref="E69:L69" si="28">IF(E14 &gt;= (E65-E66-E67-E68),
    IF((E65-E66-E67-E68)&lt;0,0,E65-E66-E67-E68),
    E14)</f>
        <v>0</v>
      </c>
      <c r="F69" s="44">
        <f t="shared" si="28"/>
        <v>0</v>
      </c>
      <c r="G69" s="44">
        <f t="shared" si="28"/>
        <v>0</v>
      </c>
      <c r="H69" s="44">
        <f t="shared" si="28"/>
        <v>0</v>
      </c>
      <c r="I69" s="44">
        <f t="shared" si="28"/>
        <v>0</v>
      </c>
      <c r="J69" s="44">
        <f t="shared" si="28"/>
        <v>0</v>
      </c>
      <c r="K69" s="44">
        <f t="shared" si="28"/>
        <v>0</v>
      </c>
      <c r="L69" s="44">
        <f t="shared" si="28"/>
        <v>0</v>
      </c>
    </row>
    <row r="70" ht="14.25" hidden="1" customHeight="1" outlineLevel="1">
      <c r="B70" s="16" t="s">
        <v>35</v>
      </c>
      <c r="C70" s="45" t="s">
        <v>15</v>
      </c>
      <c r="D70" s="3"/>
      <c r="E70" s="44">
        <f t="shared" ref="E70:L70" si="29">IF(E16 &gt;= (E65-E66-E67-E68-E69),
    IF((E65-E66-E67-E68-E69)&lt;0,0,E65-E66-E67-E68-E69),
    E16)</f>
        <v>0</v>
      </c>
      <c r="F70" s="44">
        <f t="shared" si="29"/>
        <v>0</v>
      </c>
      <c r="G70" s="44">
        <f t="shared" si="29"/>
        <v>0</v>
      </c>
      <c r="H70" s="44">
        <f t="shared" si="29"/>
        <v>0</v>
      </c>
      <c r="I70" s="44">
        <f t="shared" si="29"/>
        <v>0</v>
      </c>
      <c r="J70" s="44">
        <f t="shared" si="29"/>
        <v>0</v>
      </c>
      <c r="K70" s="44">
        <f t="shared" si="29"/>
        <v>0</v>
      </c>
      <c r="L70" s="44">
        <f t="shared" si="29"/>
        <v>0</v>
      </c>
    </row>
    <row r="71" ht="14.25" customHeight="1" outlineLevel="1">
      <c r="B71" s="42" t="s">
        <v>35</v>
      </c>
      <c r="C71" s="16" t="s">
        <v>63</v>
      </c>
      <c r="D71" s="3"/>
      <c r="E71" s="44">
        <f t="shared" ref="E71:L71" si="30">IF(E18="N/A",0,
   IF(E18 &gt;= (E65-E66-E67-E68),
      IF((E65-E66-E67-E68)&lt;0,0,E65-E66-E67-E68),
      E18-E57))</f>
        <v>4002.4</v>
      </c>
      <c r="F71" s="44">
        <f t="shared" si="30"/>
        <v>5000</v>
      </c>
      <c r="G71" s="44">
        <f t="shared" si="30"/>
        <v>0</v>
      </c>
      <c r="H71" s="44">
        <f t="shared" si="30"/>
        <v>0</v>
      </c>
      <c r="I71" s="44">
        <f t="shared" si="30"/>
        <v>5000</v>
      </c>
      <c r="J71" s="44">
        <f t="shared" si="30"/>
        <v>0</v>
      </c>
      <c r="K71" s="44">
        <f t="shared" si="30"/>
        <v>0</v>
      </c>
      <c r="L71" s="44">
        <f t="shared" si="30"/>
        <v>0</v>
      </c>
    </row>
    <row r="72" ht="14.25" customHeight="1" outlineLevel="1">
      <c r="B72" s="42" t="s">
        <v>35</v>
      </c>
      <c r="C72" s="16" t="s">
        <v>64</v>
      </c>
      <c r="D72" s="3"/>
      <c r="E72" s="44">
        <f t="shared" ref="E72:L72" si="31">IF(E19="N/A",0,
   IF(E19 &gt;= (E65-E66-E67-E68-E69-E70-E71),
      IF((E65-E66-E67-E68-E69-E70-E71)&lt;0,0,E65-E66-E67-E68-E69-E70-E71),
      E19-E58))</f>
        <v>8888</v>
      </c>
      <c r="F72" s="44">
        <f t="shared" si="31"/>
        <v>8888</v>
      </c>
      <c r="G72" s="44">
        <f t="shared" si="31"/>
        <v>0</v>
      </c>
      <c r="H72" s="44">
        <f t="shared" si="31"/>
        <v>0</v>
      </c>
      <c r="I72" s="44">
        <f t="shared" si="31"/>
        <v>8888</v>
      </c>
      <c r="J72" s="44">
        <f t="shared" si="31"/>
        <v>0</v>
      </c>
      <c r="K72" s="44">
        <f t="shared" si="31"/>
        <v>0</v>
      </c>
      <c r="L72" s="44">
        <f t="shared" si="31"/>
        <v>0</v>
      </c>
    </row>
    <row r="73" ht="14.25" hidden="1" customHeight="1" outlineLevel="1">
      <c r="B73" s="42"/>
      <c r="D73" s="3"/>
      <c r="E73" s="44"/>
      <c r="F73" s="44"/>
      <c r="G73" s="44"/>
      <c r="H73" s="44"/>
      <c r="I73" s="44"/>
      <c r="J73" s="44"/>
      <c r="K73" s="44"/>
      <c r="L73" s="44"/>
    </row>
    <row r="74" ht="14.25" customHeight="1" outlineLevel="1">
      <c r="B74" s="16" t="s">
        <v>35</v>
      </c>
      <c r="C74" s="45" t="s">
        <v>43</v>
      </c>
      <c r="D74" s="3"/>
      <c r="E74" s="44">
        <f t="shared" ref="E74:L74" si="32">IF(E21="N/A",0,
   IF(E22 &gt;= (E65-SUM(E66:E72)),
      IF((E65-SUM(E66:E72))&lt;0,0,(E65-SUM(E66:E72))),
      E22-E59))</f>
        <v>6500</v>
      </c>
      <c r="F74" s="44">
        <f t="shared" si="32"/>
        <v>6500</v>
      </c>
      <c r="G74" s="44">
        <f t="shared" si="32"/>
        <v>0</v>
      </c>
      <c r="H74" s="44">
        <f t="shared" si="32"/>
        <v>0</v>
      </c>
      <c r="I74" s="44">
        <f t="shared" si="32"/>
        <v>0</v>
      </c>
      <c r="J74" s="44">
        <f t="shared" si="32"/>
        <v>0</v>
      </c>
      <c r="K74" s="44">
        <f t="shared" si="32"/>
        <v>0</v>
      </c>
      <c r="L74" s="44">
        <f t="shared" si="32"/>
        <v>0</v>
      </c>
    </row>
    <row r="75" ht="14.25" customHeight="1" outlineLevel="1">
      <c r="B75" s="36" t="s">
        <v>35</v>
      </c>
      <c r="C75" s="36" t="s">
        <v>65</v>
      </c>
      <c r="D75" s="3"/>
      <c r="E75" s="44">
        <f t="shared" ref="E75:L75" si="33">IF(E23="N/A","",IF(E24&gt;=(E65-SUM(E66:E74)),E65-SUM(E66:E74),E24))</f>
        <v>2000</v>
      </c>
      <c r="F75" s="44">
        <f t="shared" si="33"/>
        <v>2000</v>
      </c>
      <c r="G75" s="44" t="str">
        <f t="shared" si="33"/>
        <v/>
      </c>
      <c r="H75" s="44" t="str">
        <f t="shared" si="33"/>
        <v/>
      </c>
      <c r="I75" s="44" t="str">
        <f t="shared" si="33"/>
        <v/>
      </c>
      <c r="J75" s="44" t="str">
        <f t="shared" si="33"/>
        <v/>
      </c>
      <c r="K75" s="44" t="str">
        <f t="shared" si="33"/>
        <v/>
      </c>
      <c r="L75" s="44" t="str">
        <f t="shared" si="33"/>
        <v/>
      </c>
    </row>
    <row r="76" ht="14.25" customHeight="1" outlineLevel="1">
      <c r="B76" s="16" t="s">
        <v>35</v>
      </c>
      <c r="C76" s="16" t="str">
        <f t="shared" ref="C76:C77" si="35">C33</f>
        <v>N/A</v>
      </c>
      <c r="D76" s="3"/>
      <c r="E76" s="44" t="str">
        <f t="shared" ref="E76:L76" si="34">IF($C$33="N/A","",
   IF(E33 &gt;= E65-SUM(E66:E75),
      MAX(0,E65-SUM(E66:E75)),
      E33))</f>
        <v/>
      </c>
      <c r="F76" s="44" t="str">
        <f t="shared" si="34"/>
        <v/>
      </c>
      <c r="G76" s="44" t="str">
        <f t="shared" si="34"/>
        <v/>
      </c>
      <c r="H76" s="44" t="str">
        <f t="shared" si="34"/>
        <v/>
      </c>
      <c r="I76" s="44" t="str">
        <f t="shared" si="34"/>
        <v/>
      </c>
      <c r="J76" s="44" t="str">
        <f t="shared" si="34"/>
        <v/>
      </c>
      <c r="K76" s="44" t="str">
        <f t="shared" si="34"/>
        <v/>
      </c>
      <c r="L76" s="44" t="str">
        <f t="shared" si="34"/>
        <v/>
      </c>
    </row>
    <row r="77" ht="14.25" customHeight="1" outlineLevel="1">
      <c r="B77" s="16" t="s">
        <v>35</v>
      </c>
      <c r="C77" s="16" t="str">
        <f t="shared" si="35"/>
        <v/>
      </c>
      <c r="D77" s="3"/>
      <c r="E77" s="81" t="str">
        <f t="shared" ref="E77:L77" si="36">IF($D$34="N/A","",
   IF(E34 &gt;= E65-SUM(E66:E76),
      MAX(0,E65-SUM(E66:E76)),
      E34))</f>
        <v/>
      </c>
      <c r="F77" s="81" t="str">
        <f t="shared" si="36"/>
        <v/>
      </c>
      <c r="G77" s="81" t="str">
        <f t="shared" si="36"/>
        <v/>
      </c>
      <c r="H77" s="81" t="str">
        <f t="shared" si="36"/>
        <v/>
      </c>
      <c r="I77" s="81" t="str">
        <f t="shared" si="36"/>
        <v/>
      </c>
      <c r="J77" s="81" t="str">
        <f t="shared" si="36"/>
        <v/>
      </c>
      <c r="K77" s="81" t="str">
        <f t="shared" si="36"/>
        <v/>
      </c>
      <c r="L77" s="81" t="str">
        <f t="shared" si="36"/>
        <v/>
      </c>
    </row>
    <row r="78" ht="14.25" customHeight="1" outlineLevel="1">
      <c r="C78" s="86" t="s">
        <v>72</v>
      </c>
      <c r="D78" s="87"/>
      <c r="E78" s="88">
        <f t="shared" ref="E78:L78" si="37">E65-SUM(E66:E77)</f>
        <v>72209.6</v>
      </c>
      <c r="F78" s="88">
        <f t="shared" si="37"/>
        <v>16549.6</v>
      </c>
      <c r="G78" s="88">
        <f t="shared" si="37"/>
        <v>72686</v>
      </c>
      <c r="H78" s="88">
        <f t="shared" si="37"/>
        <v>13846</v>
      </c>
      <c r="I78" s="88">
        <f t="shared" si="37"/>
        <v>50496.96</v>
      </c>
      <c r="J78" s="88">
        <f t="shared" si="37"/>
        <v>0</v>
      </c>
      <c r="K78" s="88">
        <f t="shared" si="37"/>
        <v>100362</v>
      </c>
      <c r="L78" s="88">
        <f t="shared" si="37"/>
        <v>19082</v>
      </c>
    </row>
    <row r="79" ht="14.25" customHeight="1" outlineLevel="1">
      <c r="D79" s="3"/>
      <c r="E79" s="42"/>
      <c r="F79" s="42"/>
      <c r="G79" s="42"/>
      <c r="H79" s="42"/>
      <c r="I79" s="42"/>
      <c r="J79" s="42"/>
      <c r="K79" s="42"/>
      <c r="L79" s="42"/>
    </row>
    <row r="80" ht="14.25" customHeight="1" outlineLevel="1">
      <c r="C80" s="79" t="s">
        <v>73</v>
      </c>
      <c r="D80" s="40">
        <v>0.05</v>
      </c>
      <c r="E80" s="44">
        <f t="shared" ref="E80:L80" si="38">E8*$D$80</f>
        <v>46800</v>
      </c>
      <c r="F80" s="44">
        <f t="shared" si="38"/>
        <v>46800</v>
      </c>
      <c r="G80" s="44">
        <f t="shared" si="38"/>
        <v>49450</v>
      </c>
      <c r="H80" s="44">
        <f t="shared" si="38"/>
        <v>49450</v>
      </c>
      <c r="I80" s="44">
        <f t="shared" si="38"/>
        <v>57400</v>
      </c>
      <c r="J80" s="44">
        <f t="shared" si="38"/>
        <v>57400</v>
      </c>
      <c r="K80" s="44">
        <f t="shared" si="38"/>
        <v>68150</v>
      </c>
      <c r="L80" s="44">
        <f t="shared" si="38"/>
        <v>68150</v>
      </c>
    </row>
    <row r="81" ht="14.25" customHeight="1" outlineLevel="1">
      <c r="B81" s="16" t="s">
        <v>35</v>
      </c>
      <c r="C81" s="16" t="s">
        <v>74</v>
      </c>
      <c r="D81" s="40"/>
      <c r="E81" s="81">
        <f t="shared" ref="E81:L81" si="39">IF(E12="N/A",0,E13-E56-E68)</f>
        <v>0</v>
      </c>
      <c r="F81" s="81">
        <f t="shared" si="39"/>
        <v>0</v>
      </c>
      <c r="G81" s="81">
        <f t="shared" si="39"/>
        <v>0</v>
      </c>
      <c r="H81" s="81">
        <f t="shared" si="39"/>
        <v>0</v>
      </c>
      <c r="I81" s="81">
        <f t="shared" si="39"/>
        <v>0</v>
      </c>
      <c r="J81" s="81">
        <f t="shared" si="39"/>
        <v>3995.04</v>
      </c>
      <c r="K81" s="81">
        <f t="shared" si="39"/>
        <v>0</v>
      </c>
      <c r="L81" s="81">
        <f t="shared" si="39"/>
        <v>0</v>
      </c>
    </row>
    <row r="82" ht="12.75" customHeight="1" outlineLevel="1">
      <c r="B82" s="16" t="s">
        <v>35</v>
      </c>
      <c r="C82" s="16" t="s">
        <v>63</v>
      </c>
      <c r="D82" s="40"/>
      <c r="E82" s="81">
        <f t="shared" ref="E82:L82" si="40">IF(E18="N/A",0,E18-E57-E71)</f>
        <v>0</v>
      </c>
      <c r="F82" s="81">
        <f t="shared" si="40"/>
        <v>0</v>
      </c>
      <c r="G82" s="81">
        <f t="shared" si="40"/>
        <v>0</v>
      </c>
      <c r="H82" s="81">
        <f t="shared" si="40"/>
        <v>0</v>
      </c>
      <c r="I82" s="81">
        <f t="shared" si="40"/>
        <v>0</v>
      </c>
      <c r="J82" s="81">
        <f t="shared" si="40"/>
        <v>5000</v>
      </c>
      <c r="K82" s="81">
        <f t="shared" si="40"/>
        <v>0</v>
      </c>
      <c r="L82" s="81">
        <f t="shared" si="40"/>
        <v>0</v>
      </c>
    </row>
    <row r="83" ht="14.25" customHeight="1" outlineLevel="1">
      <c r="B83" s="16" t="s">
        <v>35</v>
      </c>
      <c r="C83" s="16" t="s">
        <v>64</v>
      </c>
      <c r="D83" s="40"/>
      <c r="E83" s="81">
        <f t="shared" ref="E83:L83" si="41">IF(E19="N/A",0,E19-E58-E72)</f>
        <v>0</v>
      </c>
      <c r="F83" s="81">
        <f t="shared" si="41"/>
        <v>0</v>
      </c>
      <c r="G83" s="81">
        <f t="shared" si="41"/>
        <v>0</v>
      </c>
      <c r="H83" s="81">
        <f t="shared" si="41"/>
        <v>0</v>
      </c>
      <c r="I83" s="81">
        <f t="shared" si="41"/>
        <v>0</v>
      </c>
      <c r="J83" s="81">
        <f t="shared" si="41"/>
        <v>8888</v>
      </c>
      <c r="K83" s="81">
        <f t="shared" si="41"/>
        <v>0</v>
      </c>
      <c r="L83" s="81">
        <f t="shared" si="41"/>
        <v>0</v>
      </c>
    </row>
    <row r="84" ht="14.25" hidden="1" customHeight="1" outlineLevel="1">
      <c r="B84" s="42"/>
      <c r="D84" s="40"/>
      <c r="E84" s="81">
        <f t="shared" ref="E84:L84" si="42">IF(E20="N/A",0,E20-E73)</f>
        <v>0</v>
      </c>
      <c r="F84" s="81">
        <f t="shared" si="42"/>
        <v>0</v>
      </c>
      <c r="G84" s="81">
        <f t="shared" si="42"/>
        <v>0</v>
      </c>
      <c r="H84" s="81">
        <f t="shared" si="42"/>
        <v>0</v>
      </c>
      <c r="I84" s="81">
        <f t="shared" si="42"/>
        <v>0</v>
      </c>
      <c r="J84" s="81">
        <f t="shared" si="42"/>
        <v>0</v>
      </c>
      <c r="K84" s="81">
        <f t="shared" si="42"/>
        <v>0</v>
      </c>
      <c r="L84" s="81">
        <f t="shared" si="42"/>
        <v>0</v>
      </c>
    </row>
    <row r="85" ht="14.25" customHeight="1" outlineLevel="1">
      <c r="B85" s="16" t="s">
        <v>35</v>
      </c>
      <c r="C85" s="45" t="s">
        <v>43</v>
      </c>
      <c r="D85" s="40"/>
      <c r="E85" s="81">
        <f t="shared" ref="E85:L85" si="43">IF(E21="N/A","",E22-E59-E74)</f>
        <v>0</v>
      </c>
      <c r="F85" s="81">
        <f t="shared" si="43"/>
        <v>0</v>
      </c>
      <c r="G85" s="81" t="str">
        <f t="shared" si="43"/>
        <v/>
      </c>
      <c r="H85" s="81" t="str">
        <f t="shared" si="43"/>
        <v/>
      </c>
      <c r="I85" s="81" t="str">
        <f t="shared" si="43"/>
        <v/>
      </c>
      <c r="J85" s="81" t="str">
        <f t="shared" si="43"/>
        <v/>
      </c>
      <c r="K85" s="81" t="str">
        <f t="shared" si="43"/>
        <v/>
      </c>
      <c r="L85" s="81" t="str">
        <f t="shared" si="43"/>
        <v/>
      </c>
    </row>
    <row r="86" ht="14.25" customHeight="1" outlineLevel="1">
      <c r="B86" s="36" t="s">
        <v>35</v>
      </c>
      <c r="C86" s="36" t="s">
        <v>65</v>
      </c>
      <c r="D86" s="40"/>
      <c r="E86" s="81">
        <f t="shared" ref="E86:L86" si="44">IF(E23="N/A","",E24-E60-E75)</f>
        <v>0</v>
      </c>
      <c r="F86" s="81">
        <f t="shared" si="44"/>
        <v>0</v>
      </c>
      <c r="G86" s="81" t="str">
        <f t="shared" si="44"/>
        <v/>
      </c>
      <c r="H86" s="81" t="str">
        <f t="shared" si="44"/>
        <v/>
      </c>
      <c r="I86" s="81" t="str">
        <f t="shared" si="44"/>
        <v/>
      </c>
      <c r="J86" s="81" t="str">
        <f t="shared" si="44"/>
        <v/>
      </c>
      <c r="K86" s="81" t="str">
        <f t="shared" si="44"/>
        <v/>
      </c>
      <c r="L86" s="81" t="str">
        <f t="shared" si="44"/>
        <v/>
      </c>
    </row>
    <row r="87" ht="14.25" customHeight="1" outlineLevel="1">
      <c r="B87" s="16" t="s">
        <v>35</v>
      </c>
      <c r="C87" s="16" t="str">
        <f t="shared" ref="C87:C88" si="46">C76</f>
        <v>N/A</v>
      </c>
      <c r="D87" s="3"/>
      <c r="E87" s="44" t="str">
        <f t="shared" ref="E87:L87" si="45">IF($C$33="N/A","",(IF(E33 &gt;= (E80-SUM(E81:E86)),
    IF((E80-SUM(E81:E86))&lt;0,0,E80-SUM(E81:E86)),
    E33-E76)))</f>
        <v/>
      </c>
      <c r="F87" s="44" t="str">
        <f t="shared" si="45"/>
        <v/>
      </c>
      <c r="G87" s="44" t="str">
        <f t="shared" si="45"/>
        <v/>
      </c>
      <c r="H87" s="44" t="str">
        <f t="shared" si="45"/>
        <v/>
      </c>
      <c r="I87" s="44" t="str">
        <f t="shared" si="45"/>
        <v/>
      </c>
      <c r="J87" s="44" t="str">
        <f t="shared" si="45"/>
        <v/>
      </c>
      <c r="K87" s="44" t="str">
        <f t="shared" si="45"/>
        <v/>
      </c>
      <c r="L87" s="44" t="str">
        <f t="shared" si="45"/>
        <v/>
      </c>
    </row>
    <row r="88" ht="14.25" customHeight="1" outlineLevel="1">
      <c r="B88" s="16" t="s">
        <v>35</v>
      </c>
      <c r="C88" s="16" t="str">
        <f t="shared" si="46"/>
        <v/>
      </c>
      <c r="D88" s="3"/>
      <c r="E88" s="44" t="str">
        <f t="shared" ref="E88:L88" si="47">IF($D$34="N/A","",(IF(E34 &gt;= (E80-SUM(E81:E87)),
    IF((E80-SUM(E81:E87))&lt;0,0,E80-SUM(E81:E87)),
    E34-E77)))</f>
        <v/>
      </c>
      <c r="F88" s="44" t="str">
        <f t="shared" si="47"/>
        <v/>
      </c>
      <c r="G88" s="44" t="str">
        <f t="shared" si="47"/>
        <v/>
      </c>
      <c r="H88" s="44" t="str">
        <f t="shared" si="47"/>
        <v/>
      </c>
      <c r="I88" s="44" t="str">
        <f t="shared" si="47"/>
        <v/>
      </c>
      <c r="J88" s="44" t="str">
        <f t="shared" si="47"/>
        <v/>
      </c>
      <c r="K88" s="44" t="str">
        <f t="shared" si="47"/>
        <v/>
      </c>
      <c r="L88" s="44" t="str">
        <f t="shared" si="47"/>
        <v/>
      </c>
    </row>
    <row r="89" ht="14.25" customHeight="1" outlineLevel="1">
      <c r="C89" s="86" t="s">
        <v>72</v>
      </c>
      <c r="D89" s="87"/>
      <c r="E89" s="88">
        <f t="shared" ref="E89:L89" si="48">E80-SUM(E81:E88)</f>
        <v>46800</v>
      </c>
      <c r="F89" s="88">
        <f t="shared" si="48"/>
        <v>46800</v>
      </c>
      <c r="G89" s="88">
        <f t="shared" si="48"/>
        <v>49450</v>
      </c>
      <c r="H89" s="88">
        <f t="shared" si="48"/>
        <v>49450</v>
      </c>
      <c r="I89" s="88">
        <f t="shared" si="48"/>
        <v>57400</v>
      </c>
      <c r="J89" s="88">
        <f t="shared" si="48"/>
        <v>39516.96</v>
      </c>
      <c r="K89" s="88">
        <f t="shared" si="48"/>
        <v>68150</v>
      </c>
      <c r="L89" s="88">
        <f t="shared" si="48"/>
        <v>68150</v>
      </c>
    </row>
    <row r="90" ht="14.25" customHeight="1" outlineLevel="1">
      <c r="D90" s="3"/>
      <c r="E90" s="89"/>
      <c r="F90" s="89"/>
      <c r="G90" s="89"/>
      <c r="H90" s="89"/>
      <c r="I90" s="89"/>
      <c r="J90" s="89"/>
      <c r="K90" s="89"/>
      <c r="L90" s="89"/>
    </row>
    <row r="91" ht="14.25" customHeight="1" outlineLevel="1">
      <c r="C91" s="79" t="s">
        <v>75</v>
      </c>
      <c r="D91" s="40">
        <v>0.1</v>
      </c>
      <c r="E91" s="44">
        <f t="shared" ref="E91:L91" si="49">E8*$D$91</f>
        <v>93600</v>
      </c>
      <c r="F91" s="44">
        <f t="shared" si="49"/>
        <v>93600</v>
      </c>
      <c r="G91" s="44">
        <f t="shared" si="49"/>
        <v>98900</v>
      </c>
      <c r="H91" s="44">
        <f t="shared" si="49"/>
        <v>98900</v>
      </c>
      <c r="I91" s="44">
        <f t="shared" si="49"/>
        <v>114800</v>
      </c>
      <c r="J91" s="44">
        <f t="shared" si="49"/>
        <v>114800</v>
      </c>
      <c r="K91" s="44">
        <f t="shared" si="49"/>
        <v>136300</v>
      </c>
      <c r="L91" s="44">
        <f t="shared" si="49"/>
        <v>136300</v>
      </c>
    </row>
    <row r="92" ht="14.25" customHeight="1" outlineLevel="1">
      <c r="B92" s="16" t="s">
        <v>35</v>
      </c>
      <c r="C92" s="16" t="str">
        <f>C76</f>
        <v>N/A</v>
      </c>
      <c r="D92" s="3"/>
      <c r="E92" s="81" t="str">
        <f t="shared" ref="E92:L92" si="50">IF($C$33="N/A","",(IF(E33 &gt;= (E91),
    IF((E91)&lt;0,0,E91),
    E33-E76-E87)))</f>
        <v/>
      </c>
      <c r="F92" s="81" t="str">
        <f t="shared" si="50"/>
        <v/>
      </c>
      <c r="G92" s="81" t="str">
        <f t="shared" si="50"/>
        <v/>
      </c>
      <c r="H92" s="81" t="str">
        <f t="shared" si="50"/>
        <v/>
      </c>
      <c r="I92" s="81" t="str">
        <f t="shared" si="50"/>
        <v/>
      </c>
      <c r="J92" s="81" t="str">
        <f t="shared" si="50"/>
        <v/>
      </c>
      <c r="K92" s="81" t="str">
        <f t="shared" si="50"/>
        <v/>
      </c>
      <c r="L92" s="81" t="str">
        <f t="shared" si="50"/>
        <v/>
      </c>
    </row>
    <row r="93" ht="14.25" customHeight="1" outlineLevel="1">
      <c r="B93" s="16" t="s">
        <v>35</v>
      </c>
      <c r="C93" s="16" t="str">
        <f>C88</f>
        <v/>
      </c>
      <c r="D93" s="3"/>
      <c r="E93" s="81" t="str">
        <f t="shared" ref="E93:L93" si="51">IF($D$34="N/A","",(IF(E34 &gt;= (E91-E92),
    IF((E91-E92)&lt;0,0,E91-E92),
    E34-E77-E88)))</f>
        <v/>
      </c>
      <c r="F93" s="81" t="str">
        <f t="shared" si="51"/>
        <v/>
      </c>
      <c r="G93" s="81" t="str">
        <f t="shared" si="51"/>
        <v/>
      </c>
      <c r="H93" s="81" t="str">
        <f t="shared" si="51"/>
        <v/>
      </c>
      <c r="I93" s="81" t="str">
        <f t="shared" si="51"/>
        <v/>
      </c>
      <c r="J93" s="81" t="str">
        <f t="shared" si="51"/>
        <v/>
      </c>
      <c r="K93" s="81" t="str">
        <f t="shared" si="51"/>
        <v/>
      </c>
      <c r="L93" s="81" t="str">
        <f t="shared" si="51"/>
        <v/>
      </c>
    </row>
    <row r="94" ht="14.25" customHeight="1" outlineLevel="1">
      <c r="C94" s="86" t="s">
        <v>72</v>
      </c>
      <c r="D94" s="87"/>
      <c r="E94" s="88">
        <f t="shared" ref="E94:L94" si="52">E91-SUM(E92:E93)</f>
        <v>93600</v>
      </c>
      <c r="F94" s="88">
        <f t="shared" si="52"/>
        <v>93600</v>
      </c>
      <c r="G94" s="88">
        <f t="shared" si="52"/>
        <v>98900</v>
      </c>
      <c r="H94" s="88">
        <f t="shared" si="52"/>
        <v>98900</v>
      </c>
      <c r="I94" s="88">
        <f t="shared" si="52"/>
        <v>114800</v>
      </c>
      <c r="J94" s="88">
        <f t="shared" si="52"/>
        <v>114800</v>
      </c>
      <c r="K94" s="88">
        <f t="shared" si="52"/>
        <v>136300</v>
      </c>
      <c r="L94" s="88">
        <f t="shared" si="52"/>
        <v>136300</v>
      </c>
    </row>
    <row r="95" ht="14.25" customHeight="1" outlineLevel="1">
      <c r="D95" s="3"/>
      <c r="E95" s="89"/>
      <c r="F95" s="89"/>
      <c r="G95" s="89"/>
      <c r="H95" s="89"/>
      <c r="I95" s="89"/>
      <c r="J95" s="89"/>
      <c r="K95" s="89"/>
      <c r="L95" s="89"/>
    </row>
    <row r="96" ht="14.25" customHeight="1" outlineLevel="1">
      <c r="C96" s="16" t="s">
        <v>76</v>
      </c>
      <c r="D96" s="3"/>
      <c r="E96" s="90"/>
      <c r="F96" s="90"/>
      <c r="G96" s="90"/>
      <c r="H96" s="90"/>
      <c r="I96" s="90"/>
      <c r="J96" s="90"/>
      <c r="K96" s="90"/>
      <c r="L96" s="90"/>
    </row>
    <row r="97" ht="14.25" customHeight="1">
      <c r="D97" s="3"/>
    </row>
    <row r="98" ht="14.25" customHeight="1" outlineLevel="1">
      <c r="C98" s="91" t="s">
        <v>77</v>
      </c>
      <c r="D98" s="3"/>
      <c r="E98" s="11" t="s">
        <v>55</v>
      </c>
      <c r="F98" s="11" t="s">
        <v>56</v>
      </c>
      <c r="G98" s="11" t="s">
        <v>55</v>
      </c>
      <c r="H98" s="11" t="s">
        <v>56</v>
      </c>
      <c r="I98" s="11" t="s">
        <v>55</v>
      </c>
      <c r="J98" s="11" t="s">
        <v>56</v>
      </c>
      <c r="K98" s="11" t="s">
        <v>55</v>
      </c>
      <c r="L98" s="11" t="s">
        <v>56</v>
      </c>
    </row>
    <row r="99" ht="14.25" customHeight="1" outlineLevel="1">
      <c r="C99" s="16" t="s">
        <v>78</v>
      </c>
      <c r="D99" s="3"/>
      <c r="E99" s="38">
        <f t="shared" ref="E99:L99" si="53">E52+E65+E80+E91</f>
        <v>327600</v>
      </c>
      <c r="F99" s="38">
        <f t="shared" si="53"/>
        <v>327600</v>
      </c>
      <c r="G99" s="38">
        <f t="shared" si="53"/>
        <v>346150</v>
      </c>
      <c r="H99" s="38">
        <f t="shared" si="53"/>
        <v>346150</v>
      </c>
      <c r="I99" s="38">
        <f t="shared" si="53"/>
        <v>401800</v>
      </c>
      <c r="J99" s="38">
        <f t="shared" si="53"/>
        <v>401800</v>
      </c>
      <c r="K99" s="38">
        <f t="shared" si="53"/>
        <v>477050</v>
      </c>
      <c r="L99" s="38">
        <f t="shared" si="53"/>
        <v>477050</v>
      </c>
    </row>
    <row r="100" ht="14.25" customHeight="1" outlineLevel="1">
      <c r="C100" s="16" t="s">
        <v>79</v>
      </c>
      <c r="D100" s="3"/>
      <c r="E100" s="38">
        <f t="shared" ref="E100:L100" si="54">SUM(E54:E57)+SUM(E66:E77)+SUM(E81:E88)+SUM(E92:E93)</f>
        <v>114490.4</v>
      </c>
      <c r="F100" s="38">
        <f t="shared" si="54"/>
        <v>114490.4</v>
      </c>
      <c r="G100" s="38">
        <f t="shared" si="54"/>
        <v>124614</v>
      </c>
      <c r="H100" s="38">
        <f t="shared" si="54"/>
        <v>124614</v>
      </c>
      <c r="I100" s="38">
        <f t="shared" si="54"/>
        <v>178603.04</v>
      </c>
      <c r="J100" s="38">
        <f t="shared" si="54"/>
        <v>178603.04</v>
      </c>
      <c r="K100" s="38">
        <f t="shared" si="54"/>
        <v>171738</v>
      </c>
      <c r="L100" s="38">
        <f t="shared" si="54"/>
        <v>171738</v>
      </c>
    </row>
    <row r="101" ht="14.25" customHeight="1" outlineLevel="1">
      <c r="C101" s="92" t="s">
        <v>80</v>
      </c>
      <c r="D101" s="93"/>
      <c r="E101" s="94">
        <f t="shared" ref="E101:L101" si="55">E53+E63+E78+E89+E94</f>
        <v>213109.6</v>
      </c>
      <c r="F101" s="94">
        <f t="shared" si="55"/>
        <v>213109.6</v>
      </c>
      <c r="G101" s="94">
        <f t="shared" si="55"/>
        <v>221536</v>
      </c>
      <c r="H101" s="94">
        <f t="shared" si="55"/>
        <v>221536</v>
      </c>
      <c r="I101" s="94">
        <f t="shared" si="55"/>
        <v>223196.96</v>
      </c>
      <c r="J101" s="94">
        <f t="shared" si="55"/>
        <v>223196.96</v>
      </c>
      <c r="K101" s="94">
        <f t="shared" si="55"/>
        <v>305312</v>
      </c>
      <c r="L101" s="94">
        <f t="shared" si="55"/>
        <v>305312</v>
      </c>
    </row>
    <row r="102" ht="14.25" customHeight="1" outlineLevel="1">
      <c r="D102" s="3"/>
      <c r="E102" s="38">
        <f t="shared" ref="E102:L102" si="56">E99-E100-E101</f>
        <v>0</v>
      </c>
      <c r="F102" s="38">
        <f t="shared" si="56"/>
        <v>0</v>
      </c>
      <c r="G102" s="38">
        <f t="shared" si="56"/>
        <v>0</v>
      </c>
      <c r="H102" s="38">
        <f t="shared" si="56"/>
        <v>0</v>
      </c>
      <c r="I102" s="38">
        <f t="shared" si="56"/>
        <v>0</v>
      </c>
      <c r="J102" s="38">
        <f t="shared" si="56"/>
        <v>0</v>
      </c>
      <c r="K102" s="38">
        <f t="shared" si="56"/>
        <v>0</v>
      </c>
      <c r="L102" s="38">
        <f t="shared" si="56"/>
        <v>0</v>
      </c>
    </row>
    <row r="103" ht="14.25" customHeight="1" outlineLevel="1">
      <c r="C103" s="79" t="s">
        <v>81</v>
      </c>
      <c r="D103" s="3"/>
      <c r="E103" s="95">
        <f t="shared" ref="E103:L103" si="57">E99/E8</f>
        <v>0.35</v>
      </c>
      <c r="F103" s="95">
        <f t="shared" si="57"/>
        <v>0.35</v>
      </c>
      <c r="G103" s="95">
        <f t="shared" si="57"/>
        <v>0.35</v>
      </c>
      <c r="H103" s="95">
        <f t="shared" si="57"/>
        <v>0.35</v>
      </c>
      <c r="I103" s="95">
        <f t="shared" si="57"/>
        <v>0.35</v>
      </c>
      <c r="J103" s="95">
        <f t="shared" si="57"/>
        <v>0.35</v>
      </c>
      <c r="K103" s="95">
        <f t="shared" si="57"/>
        <v>0.35</v>
      </c>
      <c r="L103" s="95">
        <f t="shared" si="57"/>
        <v>0.35</v>
      </c>
    </row>
    <row r="104" ht="14.25" customHeight="1" outlineLevel="1">
      <c r="C104" s="79" t="s">
        <v>82</v>
      </c>
      <c r="D104" s="3"/>
      <c r="E104" s="95">
        <f t="shared" ref="E104:L104" si="58">E100/E8</f>
        <v>0.1223188034</v>
      </c>
      <c r="F104" s="95">
        <f t="shared" si="58"/>
        <v>0.1223188034</v>
      </c>
      <c r="G104" s="95">
        <f t="shared" si="58"/>
        <v>0.126</v>
      </c>
      <c r="H104" s="95">
        <f t="shared" si="58"/>
        <v>0.126</v>
      </c>
      <c r="I104" s="95">
        <f t="shared" si="58"/>
        <v>0.155577561</v>
      </c>
      <c r="J104" s="95">
        <f t="shared" si="58"/>
        <v>0.155577561</v>
      </c>
      <c r="K104" s="95">
        <f t="shared" si="58"/>
        <v>0.126</v>
      </c>
      <c r="L104" s="95">
        <f t="shared" si="58"/>
        <v>0.126</v>
      </c>
    </row>
    <row r="105" ht="14.25" customHeight="1" outlineLevel="1">
      <c r="C105" s="96" t="s">
        <v>83</v>
      </c>
      <c r="D105" s="93"/>
      <c r="E105" s="97">
        <f t="shared" ref="E105:L105" si="59">E101/E8</f>
        <v>0.2276811966</v>
      </c>
      <c r="F105" s="97">
        <f t="shared" si="59"/>
        <v>0.2276811966</v>
      </c>
      <c r="G105" s="97">
        <f t="shared" si="59"/>
        <v>0.224</v>
      </c>
      <c r="H105" s="97">
        <f t="shared" si="59"/>
        <v>0.224</v>
      </c>
      <c r="I105" s="97">
        <f t="shared" si="59"/>
        <v>0.194422439</v>
      </c>
      <c r="J105" s="97">
        <f t="shared" si="59"/>
        <v>0.194422439</v>
      </c>
      <c r="K105" s="97">
        <f t="shared" si="59"/>
        <v>0.224</v>
      </c>
      <c r="L105" s="97">
        <f t="shared" si="59"/>
        <v>0.224</v>
      </c>
    </row>
    <row r="106" ht="14.25" customHeight="1" outlineLevel="1">
      <c r="D106" s="3"/>
      <c r="E106" s="98">
        <f t="shared" ref="E106:L106" si="60">E103-E104-E105</f>
        <v>0</v>
      </c>
      <c r="F106" s="98">
        <f t="shared" si="60"/>
        <v>0</v>
      </c>
      <c r="G106" s="98">
        <f t="shared" si="60"/>
        <v>0</v>
      </c>
      <c r="H106" s="98">
        <f t="shared" si="60"/>
        <v>0</v>
      </c>
      <c r="I106" s="98">
        <f t="shared" si="60"/>
        <v>0</v>
      </c>
      <c r="J106" s="98">
        <f t="shared" si="60"/>
        <v>0</v>
      </c>
      <c r="K106" s="98">
        <f t="shared" si="60"/>
        <v>0</v>
      </c>
      <c r="L106" s="98">
        <f t="shared" si="60"/>
        <v>0</v>
      </c>
    </row>
    <row r="107" ht="14.25" customHeight="1" outlineLevel="1">
      <c r="D107" s="3"/>
      <c r="E107" s="77"/>
      <c r="F107" s="77"/>
      <c r="G107" s="77"/>
      <c r="H107" s="77"/>
      <c r="I107" s="77"/>
      <c r="J107" s="77"/>
      <c r="K107" s="77"/>
      <c r="L107" s="77"/>
    </row>
    <row r="108" ht="14.25" hidden="1" customHeight="1" outlineLevel="1">
      <c r="C108" s="91" t="s">
        <v>84</v>
      </c>
      <c r="D108" s="3"/>
      <c r="E108" s="11" t="s">
        <v>55</v>
      </c>
      <c r="F108" s="11" t="s">
        <v>56</v>
      </c>
      <c r="G108" s="11" t="s">
        <v>55</v>
      </c>
      <c r="H108" s="11" t="s">
        <v>56</v>
      </c>
      <c r="I108" s="11" t="s">
        <v>55</v>
      </c>
      <c r="J108" s="11" t="s">
        <v>56</v>
      </c>
      <c r="K108" s="11" t="s">
        <v>55</v>
      </c>
      <c r="L108" s="11" t="s">
        <v>56</v>
      </c>
    </row>
    <row r="109" ht="14.25" hidden="1" customHeight="1" outlineLevel="1">
      <c r="C109" s="16" t="s">
        <v>85</v>
      </c>
      <c r="D109" s="3"/>
      <c r="E109" s="37">
        <f t="shared" ref="E109:L109" si="61">(E63+E53)/E8</f>
        <v>0.0005341880342</v>
      </c>
      <c r="F109" s="37">
        <f t="shared" si="61"/>
        <v>0.06</v>
      </c>
      <c r="G109" s="37">
        <f t="shared" si="61"/>
        <v>0.0005055611729</v>
      </c>
      <c r="H109" s="37">
        <f t="shared" si="61"/>
        <v>0.06</v>
      </c>
      <c r="I109" s="37">
        <f t="shared" si="61"/>
        <v>0.0004355400697</v>
      </c>
      <c r="J109" s="37">
        <f t="shared" si="61"/>
        <v>0.06</v>
      </c>
      <c r="K109" s="37">
        <f t="shared" si="61"/>
        <v>0.0003668378577</v>
      </c>
      <c r="L109" s="37">
        <f t="shared" si="61"/>
        <v>0.06</v>
      </c>
    </row>
    <row r="110" ht="14.25" hidden="1" customHeight="1" outlineLevel="1">
      <c r="C110" s="16" t="s">
        <v>86</v>
      </c>
      <c r="D110" s="3"/>
      <c r="E110" s="37">
        <f t="shared" ref="E110:L110" si="62">E78/E8</f>
        <v>0.07714700855</v>
      </c>
      <c r="F110" s="37">
        <f t="shared" si="62"/>
        <v>0.01768119658</v>
      </c>
      <c r="G110" s="37">
        <f t="shared" si="62"/>
        <v>0.07349443883</v>
      </c>
      <c r="H110" s="37">
        <f t="shared" si="62"/>
        <v>0.014</v>
      </c>
      <c r="I110" s="37">
        <f t="shared" si="62"/>
        <v>0.04398689895</v>
      </c>
      <c r="J110" s="37">
        <f t="shared" si="62"/>
        <v>0</v>
      </c>
      <c r="K110" s="37">
        <f t="shared" si="62"/>
        <v>0.07363316214</v>
      </c>
      <c r="L110" s="37">
        <f t="shared" si="62"/>
        <v>0.014</v>
      </c>
    </row>
    <row r="111" ht="14.25" hidden="1" customHeight="1" outlineLevel="1">
      <c r="C111" s="16" t="s">
        <v>87</v>
      </c>
      <c r="D111" s="3"/>
      <c r="E111" s="37">
        <f t="shared" ref="E111:L111" si="63">E89/E8</f>
        <v>0.05</v>
      </c>
      <c r="F111" s="37">
        <f t="shared" si="63"/>
        <v>0.05</v>
      </c>
      <c r="G111" s="37">
        <f t="shared" si="63"/>
        <v>0.05</v>
      </c>
      <c r="H111" s="37">
        <f t="shared" si="63"/>
        <v>0.05</v>
      </c>
      <c r="I111" s="37">
        <f t="shared" si="63"/>
        <v>0.05</v>
      </c>
      <c r="J111" s="37">
        <f t="shared" si="63"/>
        <v>0.03442243902</v>
      </c>
      <c r="K111" s="37">
        <f t="shared" si="63"/>
        <v>0.05</v>
      </c>
      <c r="L111" s="37">
        <f t="shared" si="63"/>
        <v>0.05</v>
      </c>
    </row>
    <row r="112" ht="14.25" hidden="1" customHeight="1" outlineLevel="1">
      <c r="C112" s="16" t="s">
        <v>88</v>
      </c>
      <c r="D112" s="3"/>
      <c r="E112" s="37">
        <f t="shared" ref="E112:L112" si="64">E94/E8</f>
        <v>0.1</v>
      </c>
      <c r="F112" s="37">
        <f t="shared" si="64"/>
        <v>0.1</v>
      </c>
      <c r="G112" s="37">
        <f t="shared" si="64"/>
        <v>0.1</v>
      </c>
      <c r="H112" s="37">
        <f t="shared" si="64"/>
        <v>0.1</v>
      </c>
      <c r="I112" s="37">
        <f t="shared" si="64"/>
        <v>0.1</v>
      </c>
      <c r="J112" s="37">
        <f t="shared" si="64"/>
        <v>0.1</v>
      </c>
      <c r="K112" s="37">
        <f t="shared" si="64"/>
        <v>0.1</v>
      </c>
      <c r="L112" s="37">
        <f t="shared" si="64"/>
        <v>0.1</v>
      </c>
    </row>
    <row r="113" ht="14.25" hidden="1" customHeight="1" outlineLevel="1">
      <c r="C113" s="92" t="s">
        <v>80</v>
      </c>
      <c r="D113" s="93"/>
      <c r="E113" s="99">
        <f t="shared" ref="E113:L113" si="65">SUM(E109:E112)</f>
        <v>0.2276811966</v>
      </c>
      <c r="F113" s="99">
        <f t="shared" si="65"/>
        <v>0.2276811966</v>
      </c>
      <c r="G113" s="99">
        <f t="shared" si="65"/>
        <v>0.224</v>
      </c>
      <c r="H113" s="99">
        <f t="shared" si="65"/>
        <v>0.224</v>
      </c>
      <c r="I113" s="99">
        <f t="shared" si="65"/>
        <v>0.194422439</v>
      </c>
      <c r="J113" s="99">
        <f t="shared" si="65"/>
        <v>0.194422439</v>
      </c>
      <c r="K113" s="99">
        <f t="shared" si="65"/>
        <v>0.224</v>
      </c>
      <c r="L113" s="99">
        <f t="shared" si="65"/>
        <v>0.224</v>
      </c>
    </row>
    <row r="114" ht="14.25" customHeight="1">
      <c r="C114" s="9" t="s">
        <v>89</v>
      </c>
      <c r="D114" s="15"/>
      <c r="E114" s="100">
        <f t="shared" ref="E114:L114" si="66">SUM(E10:E24)+SUM(E33:E34)</f>
        <v>114490.4</v>
      </c>
      <c r="F114" s="100">
        <f t="shared" si="66"/>
        <v>114490.4</v>
      </c>
      <c r="G114" s="100">
        <f t="shared" si="66"/>
        <v>124614</v>
      </c>
      <c r="H114" s="100">
        <f t="shared" si="66"/>
        <v>124614</v>
      </c>
      <c r="I114" s="100">
        <f t="shared" si="66"/>
        <v>178603.04</v>
      </c>
      <c r="J114" s="100">
        <f t="shared" si="66"/>
        <v>178603.04</v>
      </c>
      <c r="K114" s="100">
        <f t="shared" si="66"/>
        <v>171738</v>
      </c>
      <c r="L114" s="100">
        <f t="shared" si="66"/>
        <v>171738</v>
      </c>
    </row>
    <row r="115" ht="14.25" customHeight="1">
      <c r="C115" s="9"/>
      <c r="D115" s="15"/>
      <c r="E115" s="9" t="b">
        <f t="shared" ref="E115:L115" si="67">E100=E114</f>
        <v>1</v>
      </c>
      <c r="F115" s="9" t="b">
        <f t="shared" si="67"/>
        <v>1</v>
      </c>
      <c r="G115" s="9" t="b">
        <f t="shared" si="67"/>
        <v>1</v>
      </c>
      <c r="H115" s="9" t="b">
        <f t="shared" si="67"/>
        <v>1</v>
      </c>
      <c r="I115" s="9" t="b">
        <f t="shared" si="67"/>
        <v>1</v>
      </c>
      <c r="J115" s="9" t="b">
        <f t="shared" si="67"/>
        <v>1</v>
      </c>
      <c r="K115" s="9" t="b">
        <f t="shared" si="67"/>
        <v>1</v>
      </c>
      <c r="L115" s="9" t="b">
        <f t="shared" si="67"/>
        <v>1</v>
      </c>
    </row>
    <row r="116" ht="14.25" customHeight="1">
      <c r="D116" s="3"/>
      <c r="E116" s="101">
        <f>E100-E114</f>
        <v>0</v>
      </c>
    </row>
    <row r="117" ht="14.25" customHeight="1">
      <c r="D117" s="3"/>
    </row>
    <row r="118" ht="14.25" customHeight="1">
      <c r="D118" s="3"/>
    </row>
    <row r="119" ht="14.25" customHeight="1">
      <c r="D119" s="3"/>
    </row>
    <row r="120" ht="14.25" customHeight="1">
      <c r="D120" s="3"/>
    </row>
    <row r="121" ht="14.25" customHeight="1">
      <c r="D121" s="3"/>
    </row>
    <row r="122" ht="14.25" customHeight="1">
      <c r="D122" s="3"/>
    </row>
    <row r="123" ht="14.25" customHeight="1">
      <c r="D123" s="3"/>
    </row>
    <row r="124" ht="14.25" customHeight="1">
      <c r="D124" s="3"/>
    </row>
    <row r="125" ht="14.25" customHeight="1">
      <c r="D125" s="3"/>
    </row>
    <row r="126" ht="14.25" customHeight="1">
      <c r="D126" s="3"/>
    </row>
    <row r="127" ht="14.25" customHeight="1">
      <c r="D127" s="3"/>
    </row>
    <row r="128" ht="14.25" customHeight="1">
      <c r="D128" s="3"/>
    </row>
    <row r="129" ht="14.25" customHeight="1">
      <c r="D129" s="3"/>
    </row>
    <row r="130" ht="14.25" customHeight="1">
      <c r="D130" s="3"/>
    </row>
    <row r="131" ht="14.25" customHeight="1">
      <c r="D131" s="3"/>
    </row>
    <row r="132" ht="14.25" customHeight="1">
      <c r="D132" s="3"/>
    </row>
    <row r="133" ht="14.25" customHeight="1">
      <c r="D133" s="3"/>
    </row>
    <row r="134" ht="14.25" customHeight="1">
      <c r="D134" s="3"/>
    </row>
    <row r="135" ht="14.25" customHeight="1">
      <c r="D135" s="3"/>
    </row>
    <row r="136" ht="14.25" customHeight="1">
      <c r="D136" s="3"/>
    </row>
    <row r="137" ht="14.25" customHeight="1">
      <c r="D137" s="3"/>
    </row>
    <row r="138" ht="14.25" customHeight="1">
      <c r="D138" s="3"/>
    </row>
    <row r="139" ht="14.25" customHeight="1">
      <c r="D139" s="3"/>
    </row>
    <row r="140" ht="14.25" customHeight="1">
      <c r="D140" s="3"/>
    </row>
    <row r="141" ht="14.25" customHeight="1">
      <c r="D141" s="3"/>
    </row>
    <row r="142" ht="14.25" customHeight="1">
      <c r="D142" s="3"/>
    </row>
    <row r="143" ht="14.25" customHeight="1">
      <c r="D143" s="3"/>
    </row>
    <row r="144" ht="14.25" customHeight="1">
      <c r="D144" s="3"/>
    </row>
    <row r="145" ht="14.25" customHeight="1">
      <c r="D145" s="3"/>
    </row>
    <row r="146" ht="14.25" customHeight="1">
      <c r="D146" s="3"/>
    </row>
    <row r="147" ht="14.25" customHeight="1">
      <c r="D147" s="3"/>
    </row>
    <row r="148" ht="14.25" customHeight="1">
      <c r="D148" s="3"/>
    </row>
    <row r="149" ht="14.25" customHeight="1">
      <c r="D149" s="3"/>
    </row>
    <row r="150" ht="14.25" customHeight="1">
      <c r="D150" s="3"/>
    </row>
    <row r="151" ht="14.25" customHeight="1">
      <c r="D151" s="3"/>
    </row>
    <row r="152" ht="14.25" customHeight="1">
      <c r="D152" s="3"/>
    </row>
    <row r="153" ht="14.25" customHeight="1">
      <c r="D153" s="3"/>
    </row>
    <row r="154" ht="14.25" customHeight="1">
      <c r="D154" s="3"/>
    </row>
    <row r="155" ht="14.25" customHeight="1">
      <c r="D155" s="3"/>
    </row>
    <row r="156" ht="14.25" customHeight="1">
      <c r="D156" s="3"/>
    </row>
    <row r="157" ht="14.25" customHeight="1">
      <c r="D157" s="3"/>
    </row>
    <row r="158" ht="14.25" customHeight="1">
      <c r="D158" s="3"/>
    </row>
    <row r="159" ht="14.25" customHeight="1">
      <c r="D159" s="3"/>
    </row>
    <row r="160" ht="14.25" customHeight="1">
      <c r="D160" s="3"/>
    </row>
    <row r="161" ht="14.25" customHeight="1">
      <c r="D161" s="3"/>
    </row>
    <row r="162" ht="14.25" customHeight="1">
      <c r="D162" s="3"/>
    </row>
    <row r="163" ht="14.25" customHeight="1">
      <c r="D163" s="3"/>
    </row>
    <row r="164" ht="14.25" customHeight="1">
      <c r="D164" s="3"/>
    </row>
    <row r="165" ht="14.25" customHeight="1">
      <c r="D165" s="3"/>
    </row>
    <row r="166" ht="14.25" customHeight="1">
      <c r="D166" s="3"/>
    </row>
    <row r="167" ht="14.25" customHeight="1">
      <c r="D167" s="3"/>
    </row>
    <row r="168" ht="14.25" customHeight="1">
      <c r="D168" s="3"/>
    </row>
    <row r="169" ht="14.25" customHeight="1">
      <c r="D169" s="3"/>
    </row>
    <row r="170" ht="14.25" customHeight="1">
      <c r="D170" s="3"/>
    </row>
    <row r="171" ht="14.25" customHeight="1">
      <c r="D171" s="3"/>
    </row>
    <row r="172" ht="14.25" customHeight="1">
      <c r="D172" s="3"/>
    </row>
    <row r="173" ht="14.25" customHeight="1">
      <c r="D173" s="3"/>
    </row>
    <row r="174" ht="14.25" customHeight="1">
      <c r="D174" s="3"/>
    </row>
    <row r="175" ht="14.25" customHeight="1">
      <c r="D175" s="3"/>
    </row>
    <row r="176" ht="14.25" customHeight="1">
      <c r="D176" s="3"/>
    </row>
    <row r="177" ht="14.25" customHeight="1">
      <c r="D177" s="3"/>
    </row>
    <row r="178" ht="14.25" customHeight="1">
      <c r="D178" s="3"/>
    </row>
    <row r="179" ht="14.25" customHeight="1">
      <c r="D179" s="3"/>
    </row>
    <row r="180" ht="14.25" customHeight="1">
      <c r="D180" s="3"/>
    </row>
    <row r="181" ht="14.25" customHeight="1">
      <c r="D181" s="3"/>
    </row>
    <row r="182" ht="14.25" customHeight="1">
      <c r="D182" s="3"/>
    </row>
    <row r="183" ht="14.25" customHeight="1">
      <c r="D183" s="3"/>
    </row>
    <row r="184" ht="14.25" customHeight="1">
      <c r="D184" s="3"/>
    </row>
    <row r="185" ht="14.25" customHeight="1">
      <c r="D185" s="3"/>
    </row>
    <row r="186" ht="14.25" customHeight="1">
      <c r="D186" s="3"/>
    </row>
    <row r="187" ht="14.25" customHeight="1">
      <c r="D187" s="3"/>
    </row>
    <row r="188" ht="14.25" customHeight="1">
      <c r="D188" s="3"/>
    </row>
    <row r="189" ht="14.25" customHeight="1">
      <c r="D189" s="3"/>
    </row>
    <row r="190" ht="14.25" customHeight="1">
      <c r="D190" s="3"/>
    </row>
    <row r="191" ht="14.25" customHeight="1">
      <c r="D191" s="3"/>
    </row>
    <row r="192" ht="14.25" customHeight="1">
      <c r="D192" s="3"/>
    </row>
    <row r="193" ht="14.25" customHeight="1">
      <c r="D193" s="3"/>
    </row>
    <row r="194" ht="14.25" customHeight="1">
      <c r="D194" s="3"/>
    </row>
    <row r="195" ht="14.25" customHeight="1">
      <c r="D195" s="3"/>
    </row>
    <row r="196" ht="14.25" customHeight="1">
      <c r="D196" s="3"/>
    </row>
    <row r="197" ht="14.25" customHeight="1">
      <c r="D197" s="3"/>
    </row>
    <row r="198" ht="14.25" customHeight="1">
      <c r="D198" s="3"/>
    </row>
    <row r="199" ht="14.25" customHeight="1">
      <c r="D199" s="3"/>
    </row>
    <row r="200" ht="14.25" customHeight="1">
      <c r="D200" s="3"/>
    </row>
    <row r="201" ht="14.25" customHeight="1">
      <c r="D201" s="3"/>
    </row>
    <row r="202" ht="14.25" customHeight="1">
      <c r="D202" s="3"/>
    </row>
    <row r="203" ht="14.25" customHeight="1">
      <c r="D203" s="3"/>
    </row>
    <row r="204" ht="14.25" customHeight="1">
      <c r="D204" s="3"/>
    </row>
    <row r="205" ht="14.25" customHeight="1">
      <c r="D205" s="3"/>
    </row>
    <row r="206" ht="14.25" customHeight="1">
      <c r="D206" s="3"/>
    </row>
    <row r="207" ht="14.25" customHeight="1">
      <c r="D207" s="3"/>
    </row>
    <row r="208" ht="14.25" customHeight="1">
      <c r="D208" s="3"/>
    </row>
    <row r="209" ht="14.25" customHeight="1">
      <c r="D209" s="3"/>
    </row>
    <row r="210" ht="14.25" customHeight="1">
      <c r="D210" s="3"/>
    </row>
    <row r="211" ht="14.25" customHeight="1">
      <c r="D211" s="3"/>
    </row>
    <row r="212" ht="14.25" customHeight="1">
      <c r="D212" s="3"/>
    </row>
    <row r="213" ht="14.25" customHeight="1">
      <c r="D213" s="3"/>
    </row>
    <row r="214" ht="14.25" customHeight="1">
      <c r="D214" s="3"/>
    </row>
    <row r="215" ht="14.25" customHeight="1">
      <c r="D215" s="3"/>
    </row>
    <row r="216" ht="14.25" customHeight="1">
      <c r="D216" s="3"/>
    </row>
    <row r="217" ht="14.25" customHeight="1">
      <c r="D217" s="3"/>
    </row>
    <row r="218" ht="14.25" customHeight="1">
      <c r="D218" s="3"/>
    </row>
    <row r="219" ht="14.25" customHeight="1">
      <c r="D219" s="3"/>
    </row>
    <row r="220" ht="14.25" customHeight="1">
      <c r="D220" s="3"/>
    </row>
    <row r="221" ht="14.25" customHeight="1">
      <c r="D221" s="3"/>
    </row>
    <row r="222" ht="14.25" customHeight="1">
      <c r="D222" s="3"/>
    </row>
    <row r="223" ht="14.25" customHeight="1">
      <c r="D223" s="3"/>
    </row>
    <row r="224" ht="14.25" customHeight="1">
      <c r="D224" s="3"/>
    </row>
    <row r="225" ht="14.25" customHeight="1">
      <c r="D225" s="3"/>
    </row>
    <row r="226" ht="14.25" customHeight="1">
      <c r="D226" s="3"/>
    </row>
    <row r="227" ht="14.25" customHeight="1">
      <c r="D227" s="3"/>
    </row>
    <row r="228" ht="14.25" customHeight="1">
      <c r="D228" s="3"/>
    </row>
    <row r="229" ht="14.25" customHeight="1">
      <c r="D229" s="3"/>
    </row>
    <row r="230" ht="14.25" customHeight="1">
      <c r="D230" s="3"/>
    </row>
    <row r="231" ht="14.25" customHeight="1">
      <c r="D231" s="3"/>
    </row>
    <row r="232" ht="14.25" customHeight="1">
      <c r="D232" s="3"/>
    </row>
    <row r="233" ht="14.25" customHeight="1">
      <c r="D233" s="3"/>
    </row>
    <row r="234" ht="14.25" customHeight="1">
      <c r="D234" s="3"/>
    </row>
    <row r="235" ht="14.25" customHeight="1">
      <c r="D235" s="3"/>
    </row>
    <row r="236" ht="14.25" customHeight="1">
      <c r="D236" s="3"/>
    </row>
    <row r="237" ht="14.25" customHeight="1">
      <c r="D237" s="3"/>
    </row>
    <row r="238" ht="14.25" customHeight="1">
      <c r="D238" s="3"/>
    </row>
    <row r="239" ht="14.25" customHeight="1">
      <c r="D239" s="3"/>
    </row>
    <row r="240" ht="14.25" customHeight="1">
      <c r="D240" s="3"/>
    </row>
    <row r="241" ht="14.25" customHeight="1">
      <c r="D241" s="3"/>
    </row>
    <row r="242" ht="14.25" customHeight="1">
      <c r="D242" s="3"/>
    </row>
    <row r="243" ht="14.25" customHeight="1">
      <c r="D243" s="3"/>
    </row>
    <row r="244" ht="14.25" customHeight="1">
      <c r="D244" s="3"/>
    </row>
    <row r="245" ht="14.25" customHeight="1">
      <c r="D245" s="3"/>
    </row>
    <row r="246" ht="14.25" customHeight="1">
      <c r="D246" s="3"/>
    </row>
    <row r="247" ht="14.25" customHeight="1">
      <c r="D247" s="3"/>
    </row>
    <row r="248" ht="14.25" customHeight="1">
      <c r="D248" s="3"/>
    </row>
    <row r="249" ht="14.25" customHeight="1">
      <c r="D249" s="3"/>
    </row>
    <row r="250" ht="14.25" customHeight="1">
      <c r="D250" s="3"/>
    </row>
    <row r="251" ht="14.25" customHeight="1">
      <c r="D251" s="3"/>
    </row>
    <row r="252" ht="14.25" customHeight="1">
      <c r="D252" s="3"/>
    </row>
    <row r="253" ht="14.25" customHeight="1">
      <c r="D253" s="3"/>
    </row>
    <row r="254" ht="14.25" customHeight="1">
      <c r="D254" s="3"/>
    </row>
    <row r="255" ht="14.25" customHeight="1">
      <c r="D255" s="3"/>
    </row>
    <row r="256" ht="14.25" customHeight="1">
      <c r="D256" s="3"/>
    </row>
    <row r="257" ht="14.25" customHeight="1">
      <c r="D257" s="3"/>
    </row>
    <row r="258" ht="14.25" customHeight="1">
      <c r="D258" s="3"/>
    </row>
    <row r="259" ht="14.25" customHeight="1">
      <c r="D259" s="3"/>
    </row>
    <row r="260" ht="14.25" customHeight="1">
      <c r="D260" s="3"/>
    </row>
    <row r="261" ht="14.25" customHeight="1">
      <c r="D261" s="3"/>
    </row>
    <row r="262" ht="14.25" customHeight="1">
      <c r="D262" s="3"/>
    </row>
    <row r="263" ht="14.25" customHeight="1">
      <c r="D263" s="3"/>
    </row>
    <row r="264" ht="14.25" customHeight="1">
      <c r="D264" s="3"/>
    </row>
    <row r="265" ht="14.25" customHeight="1">
      <c r="D265" s="3"/>
    </row>
    <row r="266" ht="14.25" customHeight="1">
      <c r="D266" s="3"/>
    </row>
    <row r="267" ht="14.25" customHeight="1">
      <c r="D267" s="3"/>
    </row>
    <row r="268" ht="14.25" customHeight="1">
      <c r="D268" s="3"/>
    </row>
    <row r="269" ht="14.25" customHeight="1">
      <c r="D269" s="3"/>
    </row>
    <row r="270" ht="14.25" customHeight="1">
      <c r="D270" s="3"/>
    </row>
    <row r="271" ht="14.25" customHeight="1">
      <c r="D271" s="3"/>
    </row>
    <row r="272" ht="14.25" customHeight="1">
      <c r="D272" s="3"/>
    </row>
    <row r="273" ht="14.25" customHeight="1">
      <c r="D273" s="3"/>
    </row>
    <row r="274" ht="14.25" customHeight="1">
      <c r="D274" s="3"/>
    </row>
    <row r="275" ht="14.25" customHeight="1">
      <c r="D275" s="3"/>
    </row>
    <row r="276" ht="14.25" customHeight="1">
      <c r="D276" s="3"/>
    </row>
    <row r="277" ht="14.25" customHeight="1">
      <c r="D277" s="3"/>
    </row>
    <row r="278" ht="14.25" customHeight="1">
      <c r="D278" s="3"/>
    </row>
    <row r="279" ht="14.25" customHeight="1">
      <c r="D279" s="3"/>
    </row>
    <row r="280" ht="14.25" customHeight="1">
      <c r="D280" s="3"/>
    </row>
    <row r="281" ht="14.25" customHeight="1">
      <c r="D281" s="3"/>
    </row>
    <row r="282" ht="14.25" customHeight="1">
      <c r="D282" s="3"/>
    </row>
    <row r="283" ht="14.25" customHeight="1">
      <c r="D283" s="3"/>
    </row>
    <row r="284" ht="14.25" customHeight="1">
      <c r="D284" s="3"/>
    </row>
    <row r="285" ht="14.25" customHeight="1">
      <c r="D285" s="3"/>
    </row>
    <row r="286" ht="14.25" customHeight="1">
      <c r="D286" s="3"/>
    </row>
    <row r="287" ht="14.25" customHeight="1">
      <c r="D287" s="3"/>
    </row>
    <row r="288" ht="14.25" customHeight="1">
      <c r="D288" s="3"/>
    </row>
    <row r="289" ht="14.25" customHeight="1">
      <c r="D289" s="3"/>
    </row>
    <row r="290" ht="14.25" customHeight="1">
      <c r="D290" s="3"/>
    </row>
    <row r="291" ht="14.25" customHeight="1">
      <c r="D291" s="3"/>
    </row>
    <row r="292" ht="14.25" customHeight="1">
      <c r="D292" s="3"/>
    </row>
    <row r="293" ht="14.25" customHeight="1">
      <c r="D293" s="3"/>
    </row>
    <row r="294" ht="14.25" customHeight="1">
      <c r="D294" s="3"/>
    </row>
    <row r="295" ht="14.25" customHeight="1">
      <c r="D295" s="3"/>
    </row>
    <row r="296" ht="14.25" customHeight="1">
      <c r="D296" s="3"/>
    </row>
    <row r="297" ht="14.25" customHeight="1">
      <c r="D297" s="3"/>
    </row>
    <row r="298" ht="14.25" customHeight="1">
      <c r="D298" s="3"/>
    </row>
    <row r="299" ht="14.25" customHeight="1">
      <c r="D299" s="3"/>
    </row>
    <row r="300" ht="14.25" customHeight="1">
      <c r="D300" s="3"/>
    </row>
    <row r="301" ht="14.25" customHeight="1">
      <c r="D301" s="3"/>
    </row>
    <row r="302" ht="14.25" customHeight="1">
      <c r="D302" s="3"/>
    </row>
    <row r="303" ht="14.25" customHeight="1">
      <c r="D303" s="3"/>
    </row>
    <row r="304" ht="14.25" customHeight="1">
      <c r="D304" s="3"/>
    </row>
    <row r="305" ht="14.25" customHeight="1">
      <c r="D305" s="3"/>
    </row>
    <row r="306" ht="14.25" customHeight="1">
      <c r="D306" s="3"/>
    </row>
    <row r="307" ht="14.25" customHeight="1">
      <c r="D307" s="3"/>
    </row>
    <row r="308" ht="14.25" customHeight="1">
      <c r="D308" s="3"/>
    </row>
    <row r="309" ht="14.25" customHeight="1">
      <c r="D309" s="3"/>
    </row>
    <row r="310" ht="14.25" customHeight="1">
      <c r="D310" s="3"/>
    </row>
    <row r="311" ht="14.25" customHeight="1">
      <c r="D311" s="3"/>
    </row>
    <row r="312" ht="14.25" customHeight="1">
      <c r="D312" s="3"/>
    </row>
    <row r="313" ht="14.25" customHeight="1">
      <c r="D313" s="3"/>
    </row>
    <row r="314" ht="14.25" customHeight="1">
      <c r="D314" s="3"/>
    </row>
    <row r="315" ht="14.25" customHeight="1">
      <c r="D315" s="3"/>
    </row>
    <row r="316" ht="14.25" customHeight="1">
      <c r="D316" s="3"/>
    </row>
    <row r="317" ht="14.25" customHeight="1">
      <c r="D317" s="3"/>
    </row>
    <row r="318" ht="14.25" customHeight="1">
      <c r="D318" s="3"/>
    </row>
    <row r="319" ht="14.25" customHeight="1">
      <c r="D319" s="3"/>
    </row>
    <row r="320" ht="14.25" customHeight="1">
      <c r="D320" s="3"/>
    </row>
    <row r="321" ht="14.25" customHeight="1">
      <c r="D321" s="3"/>
    </row>
    <row r="322" ht="14.25" customHeight="1">
      <c r="D322" s="3"/>
    </row>
    <row r="323" ht="14.25" customHeight="1">
      <c r="D323" s="3"/>
    </row>
    <row r="324" ht="14.25" customHeight="1">
      <c r="D324" s="3"/>
    </row>
    <row r="325" ht="14.25" customHeight="1">
      <c r="D325" s="3"/>
    </row>
    <row r="326" ht="14.25" customHeight="1">
      <c r="D326" s="3"/>
    </row>
    <row r="327" ht="14.25" customHeight="1">
      <c r="D327" s="3"/>
    </row>
    <row r="328" ht="14.25" customHeight="1">
      <c r="D328" s="3"/>
    </row>
    <row r="329" ht="14.25" customHeight="1">
      <c r="D329" s="3"/>
    </row>
    <row r="330" ht="14.25" customHeight="1">
      <c r="D330" s="3"/>
    </row>
    <row r="331" ht="14.25" customHeight="1">
      <c r="D331" s="3"/>
    </row>
    <row r="332" ht="14.25" customHeight="1">
      <c r="D332" s="3"/>
    </row>
    <row r="333" ht="14.25" customHeight="1">
      <c r="D333" s="3"/>
    </row>
    <row r="334" ht="14.25" customHeight="1">
      <c r="D334" s="3"/>
    </row>
    <row r="335" ht="14.25" customHeight="1">
      <c r="D335" s="3"/>
    </row>
    <row r="336" ht="14.25" customHeight="1">
      <c r="D336" s="3"/>
    </row>
    <row r="337" ht="14.25" customHeight="1">
      <c r="D337" s="3"/>
    </row>
    <row r="338" ht="14.25" customHeight="1">
      <c r="D338" s="3"/>
    </row>
    <row r="339" ht="14.25" customHeight="1">
      <c r="D339" s="3"/>
    </row>
    <row r="340" ht="14.25" customHeight="1">
      <c r="D340" s="3"/>
    </row>
    <row r="341" ht="14.25" customHeight="1">
      <c r="D341" s="3"/>
    </row>
    <row r="342" ht="14.25" customHeight="1">
      <c r="D342" s="3"/>
    </row>
    <row r="343" ht="14.25" customHeight="1">
      <c r="D343" s="3"/>
    </row>
    <row r="344" ht="14.25" customHeight="1">
      <c r="D344" s="3"/>
    </row>
    <row r="345" ht="14.25" customHeight="1">
      <c r="D345" s="3"/>
    </row>
    <row r="346" ht="14.25" customHeight="1">
      <c r="D346" s="3"/>
    </row>
    <row r="347" ht="14.25" customHeight="1">
      <c r="D347" s="3"/>
    </row>
    <row r="348" ht="14.25" customHeight="1">
      <c r="D348" s="3"/>
    </row>
    <row r="349" ht="14.25" customHeight="1">
      <c r="D349" s="3"/>
    </row>
    <row r="350" ht="14.25" customHeight="1">
      <c r="D350" s="3"/>
    </row>
    <row r="351" ht="14.25" customHeight="1">
      <c r="D351" s="3"/>
    </row>
    <row r="352" ht="14.25" customHeight="1">
      <c r="D352" s="3"/>
    </row>
    <row r="353" ht="14.25" customHeight="1">
      <c r="D353" s="3"/>
    </row>
    <row r="354" ht="14.25" customHeight="1">
      <c r="D354" s="3"/>
    </row>
    <row r="355" ht="14.25" customHeight="1">
      <c r="D355" s="3"/>
    </row>
    <row r="356" ht="14.25" customHeight="1">
      <c r="D356" s="3"/>
    </row>
    <row r="357" ht="14.25" customHeight="1">
      <c r="D357" s="3"/>
    </row>
    <row r="358" ht="14.25" customHeight="1">
      <c r="D358" s="3"/>
    </row>
    <row r="359" ht="14.25" customHeight="1">
      <c r="D359" s="3"/>
    </row>
    <row r="360" ht="14.25" customHeight="1">
      <c r="D360" s="3"/>
    </row>
    <row r="361" ht="14.25" customHeight="1">
      <c r="D361" s="3"/>
    </row>
    <row r="362" ht="14.25" customHeight="1">
      <c r="D362" s="3"/>
    </row>
    <row r="363" ht="14.25" customHeight="1">
      <c r="D363" s="3"/>
    </row>
    <row r="364" ht="14.25" customHeight="1">
      <c r="D364" s="3"/>
    </row>
    <row r="365" ht="14.25" customHeight="1">
      <c r="D365" s="3"/>
    </row>
    <row r="366" ht="14.25" customHeight="1">
      <c r="D366" s="3"/>
    </row>
    <row r="367" ht="14.25" customHeight="1">
      <c r="D367" s="3"/>
    </row>
    <row r="368" ht="14.25" customHeight="1">
      <c r="D368" s="3"/>
    </row>
    <row r="369" ht="14.25" customHeight="1">
      <c r="D369" s="3"/>
    </row>
    <row r="370" ht="14.25" customHeight="1">
      <c r="D370" s="3"/>
    </row>
    <row r="371" ht="14.25" customHeight="1">
      <c r="D371" s="3"/>
    </row>
    <row r="372" ht="14.25" customHeight="1">
      <c r="D372" s="3"/>
    </row>
    <row r="373" ht="14.25" customHeight="1">
      <c r="D373" s="3"/>
    </row>
    <row r="374" ht="14.25" customHeight="1">
      <c r="D374" s="3"/>
    </row>
    <row r="375" ht="14.25" customHeight="1">
      <c r="D375" s="3"/>
    </row>
    <row r="376" ht="14.25" customHeight="1">
      <c r="D376" s="3"/>
    </row>
    <row r="377" ht="14.25" customHeight="1">
      <c r="D377" s="3"/>
    </row>
    <row r="378" ht="14.25" customHeight="1">
      <c r="D378" s="3"/>
    </row>
    <row r="379" ht="14.25" customHeight="1">
      <c r="D379" s="3"/>
    </row>
    <row r="380" ht="14.25" customHeight="1">
      <c r="D380" s="3"/>
    </row>
    <row r="381" ht="14.25" customHeight="1">
      <c r="D381" s="3"/>
    </row>
    <row r="382" ht="14.25" customHeight="1">
      <c r="D382" s="3"/>
    </row>
    <row r="383" ht="14.25" customHeight="1">
      <c r="D383" s="3"/>
    </row>
    <row r="384" ht="14.25" customHeight="1">
      <c r="D384" s="3"/>
    </row>
    <row r="385" ht="14.25" customHeight="1">
      <c r="D385" s="3"/>
    </row>
    <row r="386" ht="14.25" customHeight="1">
      <c r="D386" s="3"/>
    </row>
    <row r="387" ht="14.25" customHeight="1">
      <c r="D387" s="3"/>
    </row>
    <row r="388" ht="14.25" customHeight="1">
      <c r="D388" s="3"/>
    </row>
    <row r="389" ht="14.25" customHeight="1">
      <c r="D389" s="3"/>
    </row>
    <row r="390" ht="14.25" customHeight="1">
      <c r="D390" s="3"/>
    </row>
    <row r="391" ht="14.25" customHeight="1">
      <c r="D391" s="3"/>
    </row>
    <row r="392" ht="14.25" customHeight="1">
      <c r="D392" s="3"/>
    </row>
    <row r="393" ht="14.25" customHeight="1">
      <c r="D393" s="3"/>
    </row>
    <row r="394" ht="14.25" customHeight="1">
      <c r="D394" s="3"/>
    </row>
    <row r="395" ht="14.25" customHeight="1">
      <c r="D395" s="3"/>
    </row>
    <row r="396" ht="14.25" customHeight="1">
      <c r="D396" s="3"/>
    </row>
    <row r="397" ht="14.25" customHeight="1">
      <c r="D397" s="3"/>
    </row>
    <row r="398" ht="14.25" customHeight="1">
      <c r="D398" s="3"/>
    </row>
    <row r="399" ht="14.25" customHeight="1">
      <c r="D399" s="3"/>
    </row>
    <row r="400" ht="14.25" customHeight="1">
      <c r="D400" s="3"/>
    </row>
    <row r="401" ht="14.25" customHeight="1">
      <c r="D401" s="3"/>
    </row>
    <row r="402" ht="14.25" customHeight="1">
      <c r="D402" s="3"/>
    </row>
    <row r="403" ht="14.25" customHeight="1">
      <c r="D403" s="3"/>
    </row>
    <row r="404" ht="14.25" customHeight="1">
      <c r="D404" s="3"/>
    </row>
    <row r="405" ht="14.25" customHeight="1">
      <c r="D405" s="3"/>
    </row>
    <row r="406" ht="14.25" customHeight="1">
      <c r="D406" s="3"/>
    </row>
    <row r="407" ht="14.25" customHeight="1">
      <c r="D407" s="3"/>
    </row>
    <row r="408" ht="14.25" customHeight="1">
      <c r="D408" s="3"/>
    </row>
    <row r="409" ht="14.25" customHeight="1">
      <c r="D409" s="3"/>
    </row>
    <row r="410" ht="14.25" customHeight="1">
      <c r="D410" s="3"/>
    </row>
    <row r="411" ht="14.25" customHeight="1">
      <c r="D411" s="3"/>
    </row>
    <row r="412" ht="14.25" customHeight="1">
      <c r="D412" s="3"/>
    </row>
    <row r="413" ht="14.25" customHeight="1">
      <c r="D413" s="3"/>
    </row>
    <row r="414" ht="14.25" customHeight="1">
      <c r="D414" s="3"/>
    </row>
    <row r="415" ht="14.25" customHeight="1">
      <c r="D415" s="3"/>
    </row>
    <row r="416" ht="14.25" customHeight="1">
      <c r="D416" s="3"/>
    </row>
    <row r="417" ht="14.25" customHeight="1">
      <c r="D417" s="3"/>
    </row>
    <row r="418" ht="14.25" customHeight="1">
      <c r="D418" s="3"/>
    </row>
    <row r="419" ht="14.25" customHeight="1">
      <c r="D419" s="3"/>
    </row>
    <row r="420" ht="14.25" customHeight="1">
      <c r="D420" s="3"/>
    </row>
    <row r="421" ht="14.25" customHeight="1">
      <c r="D421" s="3"/>
    </row>
    <row r="422" ht="14.25" customHeight="1">
      <c r="D422" s="3"/>
    </row>
    <row r="423" ht="14.25" customHeight="1">
      <c r="D423" s="3"/>
    </row>
    <row r="424" ht="14.25" customHeight="1">
      <c r="D424" s="3"/>
    </row>
    <row r="425" ht="14.25" customHeight="1">
      <c r="D425" s="3"/>
    </row>
    <row r="426" ht="14.25" customHeight="1">
      <c r="D426" s="3"/>
    </row>
    <row r="427" ht="14.25" customHeight="1">
      <c r="D427" s="3"/>
    </row>
    <row r="428" ht="14.25" customHeight="1">
      <c r="D428" s="3"/>
    </row>
    <row r="429" ht="14.25" customHeight="1">
      <c r="D429" s="3"/>
    </row>
    <row r="430" ht="14.25" customHeight="1">
      <c r="D430" s="3"/>
    </row>
    <row r="431" ht="14.25" customHeight="1">
      <c r="D431" s="3"/>
    </row>
    <row r="432" ht="14.25" customHeight="1">
      <c r="D432" s="3"/>
    </row>
    <row r="433" ht="14.25" customHeight="1">
      <c r="D433" s="3"/>
    </row>
    <row r="434" ht="14.25" customHeight="1">
      <c r="D434" s="3"/>
    </row>
    <row r="435" ht="14.25" customHeight="1">
      <c r="D435" s="3"/>
    </row>
    <row r="436" ht="14.25" customHeight="1">
      <c r="D436" s="3"/>
    </row>
    <row r="437" ht="14.25" customHeight="1">
      <c r="D437" s="3"/>
    </row>
    <row r="438" ht="14.25" customHeight="1">
      <c r="D438" s="3"/>
    </row>
    <row r="439" ht="14.25" customHeight="1">
      <c r="D439" s="3"/>
    </row>
    <row r="440" ht="14.25" customHeight="1">
      <c r="D440" s="3"/>
    </row>
    <row r="441" ht="14.25" customHeight="1">
      <c r="D441" s="3"/>
    </row>
    <row r="442" ht="14.25" customHeight="1">
      <c r="D442" s="3"/>
    </row>
    <row r="443" ht="14.25" customHeight="1">
      <c r="D443" s="3"/>
    </row>
    <row r="444" ht="14.25" customHeight="1">
      <c r="D444" s="3"/>
    </row>
    <row r="445" ht="14.25" customHeight="1">
      <c r="D445" s="3"/>
    </row>
    <row r="446" ht="14.25" customHeight="1">
      <c r="D446" s="3"/>
    </row>
    <row r="447" ht="14.25" customHeight="1">
      <c r="D447" s="3"/>
    </row>
    <row r="448" ht="14.25" customHeight="1">
      <c r="D448" s="3"/>
    </row>
    <row r="449" ht="14.25" customHeight="1">
      <c r="D449" s="3"/>
    </row>
    <row r="450" ht="14.25" customHeight="1">
      <c r="D450" s="3"/>
    </row>
    <row r="451" ht="14.25" customHeight="1">
      <c r="D451" s="3"/>
    </row>
    <row r="452" ht="14.25" customHeight="1">
      <c r="D452" s="3"/>
    </row>
    <row r="453" ht="14.25" customHeight="1">
      <c r="D453" s="3"/>
    </row>
    <row r="454" ht="14.25" customHeight="1">
      <c r="D454" s="3"/>
    </row>
    <row r="455" ht="14.25" customHeight="1">
      <c r="D455" s="3"/>
    </row>
    <row r="456" ht="14.25" customHeight="1">
      <c r="D456" s="3"/>
    </row>
    <row r="457" ht="14.25" customHeight="1">
      <c r="D457" s="3"/>
    </row>
    <row r="458" ht="14.25" customHeight="1">
      <c r="D458" s="3"/>
    </row>
    <row r="459" ht="14.25" customHeight="1">
      <c r="D459" s="3"/>
    </row>
    <row r="460" ht="14.25" customHeight="1">
      <c r="D460" s="3"/>
    </row>
    <row r="461" ht="14.25" customHeight="1">
      <c r="D461" s="3"/>
    </row>
    <row r="462" ht="14.25" customHeight="1">
      <c r="D462" s="3"/>
    </row>
    <row r="463" ht="14.25" customHeight="1">
      <c r="D463" s="3"/>
    </row>
    <row r="464" ht="14.25" customHeight="1">
      <c r="D464" s="3"/>
    </row>
    <row r="465" ht="14.25" customHeight="1">
      <c r="D465" s="3"/>
    </row>
    <row r="466" ht="14.25" customHeight="1">
      <c r="D466" s="3"/>
    </row>
    <row r="467" ht="14.25" customHeight="1">
      <c r="D467" s="3"/>
    </row>
    <row r="468" ht="14.25" customHeight="1">
      <c r="D468" s="3"/>
    </row>
    <row r="469" ht="14.25" customHeight="1">
      <c r="D469" s="3"/>
    </row>
    <row r="470" ht="14.25" customHeight="1">
      <c r="D470" s="3"/>
    </row>
    <row r="471" ht="14.25" customHeight="1">
      <c r="D471" s="3"/>
    </row>
    <row r="472" ht="14.25" customHeight="1">
      <c r="D472" s="3"/>
    </row>
    <row r="473" ht="14.25" customHeight="1">
      <c r="D473" s="3"/>
    </row>
    <row r="474" ht="14.25" customHeight="1">
      <c r="D474" s="3"/>
    </row>
    <row r="475" ht="14.25" customHeight="1">
      <c r="D475" s="3"/>
    </row>
    <row r="476" ht="14.25" customHeight="1">
      <c r="D476" s="3"/>
    </row>
    <row r="477" ht="14.25" customHeight="1">
      <c r="D477" s="3"/>
    </row>
    <row r="478" ht="14.25" customHeight="1">
      <c r="D478" s="3"/>
    </row>
    <row r="479" ht="14.25" customHeight="1">
      <c r="D479" s="3"/>
    </row>
    <row r="480" ht="14.25" customHeight="1">
      <c r="D480" s="3"/>
    </row>
    <row r="481" ht="14.25" customHeight="1">
      <c r="D481" s="3"/>
    </row>
    <row r="482" ht="14.25" customHeight="1">
      <c r="D482" s="3"/>
    </row>
    <row r="483" ht="14.25" customHeight="1">
      <c r="D483" s="3"/>
    </row>
    <row r="484" ht="14.25" customHeight="1">
      <c r="D484" s="3"/>
    </row>
    <row r="485" ht="14.25" customHeight="1">
      <c r="D485" s="3"/>
    </row>
    <row r="486" ht="14.25" customHeight="1">
      <c r="D486" s="3"/>
    </row>
    <row r="487" ht="14.25" customHeight="1">
      <c r="D487" s="3"/>
    </row>
    <row r="488" ht="14.25" customHeight="1">
      <c r="D488" s="3"/>
    </row>
    <row r="489" ht="14.25" customHeight="1">
      <c r="D489" s="3"/>
    </row>
    <row r="490" ht="14.25" customHeight="1">
      <c r="D490" s="3"/>
    </row>
    <row r="491" ht="14.25" customHeight="1">
      <c r="D491" s="3"/>
    </row>
    <row r="492" ht="14.25" customHeight="1">
      <c r="D492" s="3"/>
    </row>
    <row r="493" ht="14.25" customHeight="1">
      <c r="D493" s="3"/>
    </row>
    <row r="494" ht="14.25" customHeight="1">
      <c r="D494" s="3"/>
    </row>
    <row r="495" ht="14.25" customHeight="1">
      <c r="D495" s="3"/>
    </row>
    <row r="496" ht="14.25" customHeight="1">
      <c r="D496" s="3"/>
    </row>
    <row r="497" ht="14.25" customHeight="1">
      <c r="D497" s="3"/>
    </row>
    <row r="498" ht="14.25" customHeight="1">
      <c r="D498" s="3"/>
    </row>
    <row r="499" ht="14.25" customHeight="1">
      <c r="D499" s="3"/>
    </row>
    <row r="500" ht="14.25" customHeight="1">
      <c r="D500" s="3"/>
    </row>
    <row r="501" ht="14.25" customHeight="1">
      <c r="D501" s="3"/>
    </row>
    <row r="502" ht="14.25" customHeight="1">
      <c r="D502" s="3"/>
    </row>
    <row r="503" ht="14.25" customHeight="1">
      <c r="D503" s="3"/>
    </row>
    <row r="504" ht="14.25" customHeight="1">
      <c r="D504" s="3"/>
    </row>
    <row r="505" ht="14.25" customHeight="1">
      <c r="D505" s="3"/>
    </row>
    <row r="506" ht="14.25" customHeight="1">
      <c r="D506" s="3"/>
    </row>
    <row r="507" ht="14.25" customHeight="1">
      <c r="D507" s="3"/>
    </row>
    <row r="508" ht="14.25" customHeight="1">
      <c r="D508" s="3"/>
    </row>
    <row r="509" ht="14.25" customHeight="1">
      <c r="D509" s="3"/>
    </row>
    <row r="510" ht="14.25" customHeight="1">
      <c r="D510" s="3"/>
    </row>
    <row r="511" ht="14.25" customHeight="1">
      <c r="D511" s="3"/>
    </row>
    <row r="512" ht="14.25" customHeight="1">
      <c r="D512" s="3"/>
    </row>
    <row r="513" ht="14.25" customHeight="1">
      <c r="D513" s="3"/>
    </row>
    <row r="514" ht="14.25" customHeight="1">
      <c r="D514" s="3"/>
    </row>
    <row r="515" ht="14.25" customHeight="1">
      <c r="D515" s="3"/>
    </row>
    <row r="516" ht="14.25" customHeight="1">
      <c r="D516" s="3"/>
    </row>
    <row r="517" ht="14.25" customHeight="1">
      <c r="D517" s="3"/>
    </row>
    <row r="518" ht="14.25" customHeight="1">
      <c r="D518" s="3"/>
    </row>
    <row r="519" ht="14.25" customHeight="1">
      <c r="D519" s="3"/>
    </row>
    <row r="520" ht="14.25" customHeight="1">
      <c r="D520" s="3"/>
    </row>
    <row r="521" ht="14.25" customHeight="1">
      <c r="D521" s="3"/>
    </row>
    <row r="522" ht="14.25" customHeight="1">
      <c r="D522" s="3"/>
    </row>
    <row r="523" ht="14.25" customHeight="1">
      <c r="D523" s="3"/>
    </row>
    <row r="524" ht="14.25" customHeight="1">
      <c r="D524" s="3"/>
    </row>
    <row r="525" ht="14.25" customHeight="1">
      <c r="D525" s="3"/>
    </row>
    <row r="526" ht="14.25" customHeight="1">
      <c r="D526" s="3"/>
    </row>
    <row r="527" ht="14.25" customHeight="1">
      <c r="D527" s="3"/>
    </row>
    <row r="528" ht="14.25" customHeight="1">
      <c r="D528" s="3"/>
    </row>
    <row r="529" ht="14.25" customHeight="1">
      <c r="D529" s="3"/>
    </row>
    <row r="530" ht="14.25" customHeight="1">
      <c r="D530" s="3"/>
    </row>
    <row r="531" ht="14.25" customHeight="1">
      <c r="D531" s="3"/>
    </row>
    <row r="532" ht="14.25" customHeight="1">
      <c r="D532" s="3"/>
    </row>
    <row r="533" ht="14.25" customHeight="1">
      <c r="D533" s="3"/>
    </row>
    <row r="534" ht="14.25" customHeight="1">
      <c r="D534" s="3"/>
    </row>
    <row r="535" ht="14.25" customHeight="1">
      <c r="D535" s="3"/>
    </row>
    <row r="536" ht="14.25" customHeight="1">
      <c r="D536" s="3"/>
    </row>
    <row r="537" ht="14.25" customHeight="1">
      <c r="D537" s="3"/>
    </row>
    <row r="538" ht="14.25" customHeight="1">
      <c r="D538" s="3"/>
    </row>
    <row r="539" ht="14.25" customHeight="1">
      <c r="D539" s="3"/>
    </row>
    <row r="540" ht="14.25" customHeight="1">
      <c r="D540" s="3"/>
    </row>
    <row r="541" ht="14.25" customHeight="1">
      <c r="D541" s="3"/>
    </row>
    <row r="542" ht="14.25" customHeight="1">
      <c r="D542" s="3"/>
    </row>
    <row r="543" ht="14.25" customHeight="1">
      <c r="D543" s="3"/>
    </row>
    <row r="544" ht="14.25" customHeight="1">
      <c r="D544" s="3"/>
    </row>
    <row r="545" ht="14.25" customHeight="1">
      <c r="D545" s="3"/>
    </row>
    <row r="546" ht="14.25" customHeight="1">
      <c r="D546" s="3"/>
    </row>
    <row r="547" ht="14.25" customHeight="1">
      <c r="D547" s="3"/>
    </row>
    <row r="548" ht="14.25" customHeight="1">
      <c r="D548" s="3"/>
    </row>
    <row r="549" ht="14.25" customHeight="1">
      <c r="D549" s="3"/>
    </row>
    <row r="550" ht="14.25" customHeight="1">
      <c r="D550" s="3"/>
    </row>
    <row r="551" ht="14.25" customHeight="1">
      <c r="D551" s="3"/>
    </row>
    <row r="552" ht="14.25" customHeight="1">
      <c r="D552" s="3"/>
    </row>
    <row r="553" ht="14.25" customHeight="1">
      <c r="D553" s="3"/>
    </row>
    <row r="554" ht="14.25" customHeight="1">
      <c r="D554" s="3"/>
    </row>
    <row r="555" ht="14.25" customHeight="1">
      <c r="D555" s="3"/>
    </row>
    <row r="556" ht="14.25" customHeight="1">
      <c r="D556" s="3"/>
    </row>
    <row r="557" ht="14.25" customHeight="1">
      <c r="D557" s="3"/>
    </row>
    <row r="558" ht="14.25" customHeight="1">
      <c r="D558" s="3"/>
    </row>
    <row r="559" ht="14.25" customHeight="1">
      <c r="D559" s="3"/>
    </row>
    <row r="560" ht="14.25" customHeight="1">
      <c r="D560" s="3"/>
    </row>
    <row r="561" ht="14.25" customHeight="1">
      <c r="D561" s="3"/>
    </row>
    <row r="562" ht="14.25" customHeight="1">
      <c r="D562" s="3"/>
    </row>
    <row r="563" ht="14.25" customHeight="1">
      <c r="D563" s="3"/>
    </row>
    <row r="564" ht="14.25" customHeight="1">
      <c r="D564" s="3"/>
    </row>
    <row r="565" ht="14.25" customHeight="1">
      <c r="D565" s="3"/>
    </row>
    <row r="566" ht="14.25" customHeight="1">
      <c r="D566" s="3"/>
    </row>
    <row r="567" ht="14.25" customHeight="1">
      <c r="D567" s="3"/>
    </row>
    <row r="568" ht="14.25" customHeight="1">
      <c r="D568" s="3"/>
    </row>
    <row r="569" ht="14.25" customHeight="1">
      <c r="D569" s="3"/>
    </row>
    <row r="570" ht="14.25" customHeight="1">
      <c r="D570" s="3"/>
    </row>
    <row r="571" ht="14.25" customHeight="1">
      <c r="D571" s="3"/>
    </row>
    <row r="572" ht="14.25" customHeight="1">
      <c r="D572" s="3"/>
    </row>
    <row r="573" ht="14.25" customHeight="1">
      <c r="D573" s="3"/>
    </row>
    <row r="574" ht="14.25" customHeight="1">
      <c r="D574" s="3"/>
    </row>
    <row r="575" ht="14.25" customHeight="1">
      <c r="D575" s="3"/>
    </row>
    <row r="576" ht="14.25" customHeight="1">
      <c r="D576" s="3"/>
    </row>
    <row r="577" ht="14.25" customHeight="1">
      <c r="D577" s="3"/>
    </row>
    <row r="578" ht="14.25" customHeight="1">
      <c r="D578" s="3"/>
    </row>
    <row r="579" ht="14.25" customHeight="1">
      <c r="D579" s="3"/>
    </row>
    <row r="580" ht="14.25" customHeight="1">
      <c r="D580" s="3"/>
    </row>
    <row r="581" ht="14.25" customHeight="1">
      <c r="D581" s="3"/>
    </row>
    <row r="582" ht="14.25" customHeight="1">
      <c r="D582" s="3"/>
    </row>
    <row r="583" ht="14.25" customHeight="1">
      <c r="D583" s="3"/>
    </row>
    <row r="584" ht="14.25" customHeight="1">
      <c r="D584" s="3"/>
    </row>
    <row r="585" ht="14.25" customHeight="1">
      <c r="D585" s="3"/>
    </row>
    <row r="586" ht="14.25" customHeight="1">
      <c r="D586" s="3"/>
    </row>
    <row r="587" ht="14.25" customHeight="1">
      <c r="D587" s="3"/>
    </row>
    <row r="588" ht="14.25" customHeight="1">
      <c r="D588" s="3"/>
    </row>
    <row r="589" ht="14.25" customHeight="1">
      <c r="D589" s="3"/>
    </row>
    <row r="590" ht="14.25" customHeight="1">
      <c r="D590" s="3"/>
    </row>
    <row r="591" ht="14.25" customHeight="1">
      <c r="D591" s="3"/>
    </row>
    <row r="592" ht="14.25" customHeight="1">
      <c r="D592" s="3"/>
    </row>
    <row r="593" ht="14.25" customHeight="1">
      <c r="D593" s="3"/>
    </row>
    <row r="594" ht="14.25" customHeight="1">
      <c r="D594" s="3"/>
    </row>
    <row r="595" ht="14.25" customHeight="1">
      <c r="D595" s="3"/>
    </row>
    <row r="596" ht="14.25" customHeight="1">
      <c r="D596" s="3"/>
    </row>
    <row r="597" ht="14.25" customHeight="1">
      <c r="D597" s="3"/>
    </row>
    <row r="598" ht="14.25" customHeight="1">
      <c r="D598" s="3"/>
    </row>
    <row r="599" ht="14.25" customHeight="1">
      <c r="D599" s="3"/>
    </row>
    <row r="600" ht="14.25" customHeight="1">
      <c r="D600" s="3"/>
    </row>
    <row r="601" ht="14.25" customHeight="1">
      <c r="D601" s="3"/>
    </row>
    <row r="602" ht="14.25" customHeight="1">
      <c r="D602" s="3"/>
    </row>
    <row r="603" ht="14.25" customHeight="1">
      <c r="D603" s="3"/>
    </row>
    <row r="604" ht="14.25" customHeight="1">
      <c r="D604" s="3"/>
    </row>
    <row r="605" ht="14.25" customHeight="1">
      <c r="D605" s="3"/>
    </row>
    <row r="606" ht="14.25" customHeight="1">
      <c r="D606" s="3"/>
    </row>
    <row r="607" ht="14.25" customHeight="1">
      <c r="D607" s="3"/>
    </row>
    <row r="608" ht="14.25" customHeight="1">
      <c r="D608" s="3"/>
    </row>
    <row r="609" ht="14.25" customHeight="1">
      <c r="D609" s="3"/>
    </row>
    <row r="610" ht="14.25" customHeight="1">
      <c r="D610" s="3"/>
    </row>
    <row r="611" ht="14.25" customHeight="1">
      <c r="D611" s="3"/>
    </row>
    <row r="612" ht="14.25" customHeight="1">
      <c r="D612" s="3"/>
    </row>
    <row r="613" ht="14.25" customHeight="1">
      <c r="D613" s="3"/>
    </row>
    <row r="614" ht="14.25" customHeight="1">
      <c r="D614" s="3"/>
    </row>
    <row r="615" ht="14.25" customHeight="1">
      <c r="D615" s="3"/>
    </row>
    <row r="616" ht="14.25" customHeight="1">
      <c r="D616" s="3"/>
    </row>
    <row r="617" ht="14.25" customHeight="1">
      <c r="D617" s="3"/>
    </row>
    <row r="618" ht="14.25" customHeight="1">
      <c r="D618" s="3"/>
    </row>
    <row r="619" ht="14.25" customHeight="1">
      <c r="D619" s="3"/>
    </row>
    <row r="620" ht="14.25" customHeight="1">
      <c r="D620" s="3"/>
    </row>
    <row r="621" ht="14.25" customHeight="1">
      <c r="D621" s="3"/>
    </row>
    <row r="622" ht="14.25" customHeight="1">
      <c r="D622" s="3"/>
    </row>
    <row r="623" ht="14.25" customHeight="1">
      <c r="D623" s="3"/>
    </row>
    <row r="624" ht="14.25" customHeight="1">
      <c r="D624" s="3"/>
    </row>
    <row r="625" ht="14.25" customHeight="1">
      <c r="D625" s="3"/>
    </row>
    <row r="626" ht="14.25" customHeight="1">
      <c r="D626" s="3"/>
    </row>
    <row r="627" ht="14.25" customHeight="1">
      <c r="D627" s="3"/>
    </row>
    <row r="628" ht="14.25" customHeight="1">
      <c r="D628" s="3"/>
    </row>
    <row r="629" ht="14.25" customHeight="1">
      <c r="D629" s="3"/>
    </row>
    <row r="630" ht="14.25" customHeight="1">
      <c r="D630" s="3"/>
    </row>
    <row r="631" ht="14.25" customHeight="1">
      <c r="D631" s="3"/>
    </row>
    <row r="632" ht="14.25" customHeight="1">
      <c r="D632" s="3"/>
    </row>
    <row r="633" ht="14.25" customHeight="1">
      <c r="D633" s="3"/>
    </row>
    <row r="634" ht="14.25" customHeight="1">
      <c r="D634" s="3"/>
    </row>
    <row r="635" ht="14.25" customHeight="1">
      <c r="D635" s="3"/>
    </row>
    <row r="636" ht="14.25" customHeight="1">
      <c r="D636" s="3"/>
    </row>
    <row r="637" ht="14.25" customHeight="1">
      <c r="D637" s="3"/>
    </row>
    <row r="638" ht="14.25" customHeight="1">
      <c r="D638" s="3"/>
    </row>
    <row r="639" ht="14.25" customHeight="1">
      <c r="D639" s="3"/>
    </row>
    <row r="640" ht="14.25" customHeight="1">
      <c r="D640" s="3"/>
    </row>
    <row r="641" ht="14.25" customHeight="1">
      <c r="D641" s="3"/>
    </row>
    <row r="642" ht="14.25" customHeight="1">
      <c r="D642" s="3"/>
    </row>
    <row r="643" ht="14.25" customHeight="1">
      <c r="D643" s="3"/>
    </row>
    <row r="644" ht="14.25" customHeight="1">
      <c r="D644" s="3"/>
    </row>
    <row r="645" ht="14.25" customHeight="1">
      <c r="D645" s="3"/>
    </row>
    <row r="646" ht="14.25" customHeight="1">
      <c r="D646" s="3"/>
    </row>
    <row r="647" ht="14.25" customHeight="1">
      <c r="D647" s="3"/>
    </row>
    <row r="648" ht="14.25" customHeight="1">
      <c r="D648" s="3"/>
    </row>
    <row r="649" ht="14.25" customHeight="1">
      <c r="D649" s="3"/>
    </row>
    <row r="650" ht="14.25" customHeight="1">
      <c r="D650" s="3"/>
    </row>
    <row r="651" ht="14.25" customHeight="1">
      <c r="D651" s="3"/>
    </row>
    <row r="652" ht="14.25" customHeight="1">
      <c r="D652" s="3"/>
    </row>
    <row r="653" ht="14.25" customHeight="1">
      <c r="D653" s="3"/>
    </row>
    <row r="654" ht="14.25" customHeight="1">
      <c r="D654" s="3"/>
    </row>
    <row r="655" ht="14.25" customHeight="1">
      <c r="D655" s="3"/>
    </row>
    <row r="656" ht="14.25" customHeight="1">
      <c r="D656" s="3"/>
    </row>
    <row r="657" ht="14.25" customHeight="1">
      <c r="D657" s="3"/>
    </row>
    <row r="658" ht="14.25" customHeight="1">
      <c r="D658" s="3"/>
    </row>
    <row r="659" ht="14.25" customHeight="1">
      <c r="D659" s="3"/>
    </row>
    <row r="660" ht="14.25" customHeight="1">
      <c r="D660" s="3"/>
    </row>
    <row r="661" ht="14.25" customHeight="1">
      <c r="D661" s="3"/>
    </row>
    <row r="662" ht="14.25" customHeight="1">
      <c r="D662" s="3"/>
    </row>
    <row r="663" ht="14.25" customHeight="1">
      <c r="D663" s="3"/>
    </row>
    <row r="664" ht="14.25" customHeight="1">
      <c r="D664" s="3"/>
    </row>
    <row r="665" ht="14.25" customHeight="1">
      <c r="D665" s="3"/>
    </row>
    <row r="666" ht="14.25" customHeight="1">
      <c r="D666" s="3"/>
    </row>
    <row r="667" ht="14.25" customHeight="1">
      <c r="D667" s="3"/>
    </row>
    <row r="668" ht="14.25" customHeight="1">
      <c r="D668" s="3"/>
    </row>
    <row r="669" ht="14.25" customHeight="1">
      <c r="D669" s="3"/>
    </row>
    <row r="670" ht="14.25" customHeight="1">
      <c r="D670" s="3"/>
    </row>
    <row r="671" ht="14.25" customHeight="1">
      <c r="D671" s="3"/>
    </row>
    <row r="672" ht="14.25" customHeight="1">
      <c r="D672" s="3"/>
    </row>
    <row r="673" ht="14.25" customHeight="1">
      <c r="D673" s="3"/>
    </row>
    <row r="674" ht="14.25" customHeight="1">
      <c r="D674" s="3"/>
    </row>
    <row r="675" ht="14.25" customHeight="1">
      <c r="D675" s="3"/>
    </row>
    <row r="676" ht="14.25" customHeight="1">
      <c r="D676" s="3"/>
    </row>
    <row r="677" ht="14.25" customHeight="1">
      <c r="D677" s="3"/>
    </row>
    <row r="678" ht="14.25" customHeight="1">
      <c r="D678" s="3"/>
    </row>
    <row r="679" ht="14.25" customHeight="1">
      <c r="D679" s="3"/>
    </row>
    <row r="680" ht="14.25" customHeight="1">
      <c r="D680" s="3"/>
    </row>
    <row r="681" ht="14.25" customHeight="1">
      <c r="D681" s="3"/>
    </row>
    <row r="682" ht="14.25" customHeight="1">
      <c r="D682" s="3"/>
    </row>
    <row r="683" ht="14.25" customHeight="1">
      <c r="D683" s="3"/>
    </row>
    <row r="684" ht="14.25" customHeight="1">
      <c r="D684" s="3"/>
    </row>
    <row r="685" ht="14.25" customHeight="1">
      <c r="D685" s="3"/>
    </row>
    <row r="686" ht="14.25" customHeight="1">
      <c r="D686" s="3"/>
    </row>
    <row r="687" ht="14.25" customHeight="1">
      <c r="D687" s="3"/>
    </row>
    <row r="688" ht="14.25" customHeight="1">
      <c r="D688" s="3"/>
    </row>
    <row r="689" ht="14.25" customHeight="1">
      <c r="D689" s="3"/>
    </row>
    <row r="690" ht="14.25" customHeight="1">
      <c r="D690" s="3"/>
    </row>
    <row r="691" ht="14.25" customHeight="1">
      <c r="D691" s="3"/>
    </row>
    <row r="692" ht="14.25" customHeight="1">
      <c r="D692" s="3"/>
    </row>
    <row r="693" ht="14.25" customHeight="1">
      <c r="D693" s="3"/>
    </row>
    <row r="694" ht="14.25" customHeight="1">
      <c r="D694" s="3"/>
    </row>
    <row r="695" ht="14.25" customHeight="1">
      <c r="D695" s="3"/>
    </row>
    <row r="696" ht="14.25" customHeight="1">
      <c r="D696" s="3"/>
    </row>
    <row r="697" ht="14.25" customHeight="1">
      <c r="D697" s="3"/>
    </row>
    <row r="698" ht="14.25" customHeight="1">
      <c r="D698" s="3"/>
    </row>
    <row r="699" ht="14.25" customHeight="1">
      <c r="D699" s="3"/>
    </row>
    <row r="700" ht="14.25" customHeight="1">
      <c r="D700" s="3"/>
    </row>
    <row r="701" ht="14.25" customHeight="1">
      <c r="D701" s="3"/>
    </row>
    <row r="702" ht="14.25" customHeight="1">
      <c r="D702" s="3"/>
    </row>
    <row r="703" ht="14.25" customHeight="1">
      <c r="D703" s="3"/>
    </row>
    <row r="704" ht="14.25" customHeight="1">
      <c r="D704" s="3"/>
    </row>
    <row r="705" ht="14.25" customHeight="1">
      <c r="D705" s="3"/>
    </row>
    <row r="706" ht="14.25" customHeight="1">
      <c r="D706" s="3"/>
    </row>
    <row r="707" ht="14.25" customHeight="1">
      <c r="D707" s="3"/>
    </row>
    <row r="708" ht="14.25" customHeight="1">
      <c r="D708" s="3"/>
    </row>
    <row r="709" ht="14.25" customHeight="1">
      <c r="D709" s="3"/>
    </row>
    <row r="710" ht="14.25" customHeight="1">
      <c r="D710" s="3"/>
    </row>
    <row r="711" ht="14.25" customHeight="1">
      <c r="D711" s="3"/>
    </row>
    <row r="712" ht="14.25" customHeight="1">
      <c r="D712" s="3"/>
    </row>
    <row r="713" ht="14.25" customHeight="1">
      <c r="D713" s="3"/>
    </row>
    <row r="714" ht="14.25" customHeight="1">
      <c r="D714" s="3"/>
    </row>
    <row r="715" ht="14.25" customHeight="1">
      <c r="D715" s="3"/>
    </row>
    <row r="716" ht="14.25" customHeight="1">
      <c r="D716" s="3"/>
    </row>
    <row r="717" ht="14.25" customHeight="1">
      <c r="D717" s="3"/>
    </row>
    <row r="718" ht="14.25" customHeight="1">
      <c r="D718" s="3"/>
    </row>
    <row r="719" ht="14.25" customHeight="1">
      <c r="D719" s="3"/>
    </row>
    <row r="720" ht="14.25" customHeight="1">
      <c r="D720" s="3"/>
    </row>
    <row r="721" ht="14.25" customHeight="1">
      <c r="D721" s="3"/>
    </row>
    <row r="722" ht="14.25" customHeight="1">
      <c r="D722" s="3"/>
    </row>
    <row r="723" ht="14.25" customHeight="1">
      <c r="D723" s="3"/>
    </row>
    <row r="724" ht="14.25" customHeight="1">
      <c r="D724" s="3"/>
    </row>
    <row r="725" ht="14.25" customHeight="1">
      <c r="D725" s="3"/>
    </row>
    <row r="726" ht="14.25" customHeight="1">
      <c r="D726" s="3"/>
    </row>
    <row r="727" ht="14.25" customHeight="1">
      <c r="D727" s="3"/>
    </row>
    <row r="728" ht="14.25" customHeight="1">
      <c r="D728" s="3"/>
    </row>
    <row r="729" ht="14.25" customHeight="1">
      <c r="D729" s="3"/>
    </row>
    <row r="730" ht="14.25" customHeight="1">
      <c r="D730" s="3"/>
    </row>
    <row r="731" ht="14.25" customHeight="1">
      <c r="D731" s="3"/>
    </row>
    <row r="732" ht="14.25" customHeight="1">
      <c r="D732" s="3"/>
    </row>
    <row r="733" ht="14.25" customHeight="1">
      <c r="D733" s="3"/>
    </row>
    <row r="734" ht="14.25" customHeight="1">
      <c r="D734" s="3"/>
    </row>
    <row r="735" ht="14.25" customHeight="1">
      <c r="D735" s="3"/>
    </row>
    <row r="736" ht="14.25" customHeight="1">
      <c r="D736" s="3"/>
    </row>
    <row r="737" ht="14.25" customHeight="1">
      <c r="D737" s="3"/>
    </row>
    <row r="738" ht="14.25" customHeight="1">
      <c r="D738" s="3"/>
    </row>
    <row r="739" ht="14.25" customHeight="1">
      <c r="D739" s="3"/>
    </row>
    <row r="740" ht="14.25" customHeight="1">
      <c r="D740" s="3"/>
    </row>
    <row r="741" ht="14.25" customHeight="1">
      <c r="D741" s="3"/>
    </row>
    <row r="742" ht="14.25" customHeight="1">
      <c r="D742" s="3"/>
    </row>
    <row r="743" ht="14.25" customHeight="1">
      <c r="D743" s="3"/>
    </row>
    <row r="744" ht="14.25" customHeight="1">
      <c r="D744" s="3"/>
    </row>
    <row r="745" ht="14.25" customHeight="1">
      <c r="D745" s="3"/>
    </row>
    <row r="746" ht="14.25" customHeight="1">
      <c r="D746" s="3"/>
    </row>
    <row r="747" ht="14.25" customHeight="1">
      <c r="D747" s="3"/>
    </row>
    <row r="748" ht="14.25" customHeight="1">
      <c r="D748" s="3"/>
    </row>
    <row r="749" ht="14.25" customHeight="1">
      <c r="D749" s="3"/>
    </row>
    <row r="750" ht="14.25" customHeight="1">
      <c r="D750" s="3"/>
    </row>
    <row r="751" ht="14.25" customHeight="1">
      <c r="D751" s="3"/>
    </row>
    <row r="752" ht="14.25" customHeight="1">
      <c r="D752" s="3"/>
    </row>
    <row r="753" ht="14.25" customHeight="1">
      <c r="D753" s="3"/>
    </row>
    <row r="754" ht="14.25" customHeight="1">
      <c r="D754" s="3"/>
    </row>
    <row r="755" ht="14.25" customHeight="1">
      <c r="D755" s="3"/>
    </row>
    <row r="756" ht="14.25" customHeight="1">
      <c r="D756" s="3"/>
    </row>
    <row r="757" ht="14.25" customHeight="1">
      <c r="D757" s="3"/>
    </row>
    <row r="758" ht="14.25" customHeight="1">
      <c r="D758" s="3"/>
    </row>
    <row r="759" ht="14.25" customHeight="1">
      <c r="D759" s="3"/>
    </row>
    <row r="760" ht="14.25" customHeight="1">
      <c r="D760" s="3"/>
    </row>
    <row r="761" ht="14.25" customHeight="1">
      <c r="D761" s="3"/>
    </row>
    <row r="762" ht="14.25" customHeight="1">
      <c r="D762" s="3"/>
    </row>
    <row r="763" ht="14.25" customHeight="1">
      <c r="D763" s="3"/>
    </row>
    <row r="764" ht="14.25" customHeight="1">
      <c r="D764" s="3"/>
    </row>
    <row r="765" ht="14.25" customHeight="1">
      <c r="D765" s="3"/>
    </row>
    <row r="766" ht="14.25" customHeight="1">
      <c r="D766" s="3"/>
    </row>
    <row r="767" ht="14.25" customHeight="1">
      <c r="D767" s="3"/>
    </row>
    <row r="768" ht="14.25" customHeight="1">
      <c r="D768" s="3"/>
    </row>
    <row r="769" ht="14.25" customHeight="1">
      <c r="D769" s="3"/>
    </row>
    <row r="770" ht="14.25" customHeight="1">
      <c r="D770" s="3"/>
    </row>
    <row r="771" ht="14.25" customHeight="1">
      <c r="D771" s="3"/>
    </row>
    <row r="772" ht="14.25" customHeight="1">
      <c r="D772" s="3"/>
    </row>
    <row r="773" ht="14.25" customHeight="1">
      <c r="D773" s="3"/>
    </row>
    <row r="774" ht="14.25" customHeight="1">
      <c r="D774" s="3"/>
    </row>
    <row r="775" ht="14.25" customHeight="1">
      <c r="D775" s="3"/>
    </row>
    <row r="776" ht="14.25" customHeight="1">
      <c r="D776" s="3"/>
    </row>
    <row r="777" ht="14.25" customHeight="1">
      <c r="D777" s="3"/>
    </row>
    <row r="778" ht="14.25" customHeight="1">
      <c r="D778" s="3"/>
    </row>
    <row r="779" ht="14.25" customHeight="1">
      <c r="D779" s="3"/>
    </row>
    <row r="780" ht="14.25" customHeight="1">
      <c r="D780" s="3"/>
    </row>
    <row r="781" ht="14.25" customHeight="1">
      <c r="D781" s="3"/>
    </row>
    <row r="782" ht="14.25" customHeight="1">
      <c r="D782" s="3"/>
    </row>
    <row r="783" ht="14.25" customHeight="1">
      <c r="D783" s="3"/>
    </row>
    <row r="784" ht="14.25" customHeight="1">
      <c r="D784" s="3"/>
    </row>
    <row r="785" ht="14.25" customHeight="1">
      <c r="D785" s="3"/>
    </row>
    <row r="786" ht="14.25" customHeight="1">
      <c r="D786" s="3"/>
    </row>
    <row r="787" ht="14.25" customHeight="1">
      <c r="D787" s="3"/>
    </row>
    <row r="788" ht="14.25" customHeight="1">
      <c r="D788" s="3"/>
    </row>
    <row r="789" ht="14.25" customHeight="1">
      <c r="D789" s="3"/>
    </row>
    <row r="790" ht="14.25" customHeight="1">
      <c r="D790" s="3"/>
    </row>
    <row r="791" ht="14.25" customHeight="1">
      <c r="D791" s="3"/>
    </row>
    <row r="792" ht="14.25" customHeight="1">
      <c r="D792" s="3"/>
    </row>
    <row r="793" ht="14.25" customHeight="1">
      <c r="D793" s="3"/>
    </row>
    <row r="794" ht="14.25" customHeight="1">
      <c r="D794" s="3"/>
    </row>
    <row r="795" ht="14.25" customHeight="1">
      <c r="D795" s="3"/>
    </row>
    <row r="796" ht="14.25" customHeight="1">
      <c r="D796" s="3"/>
    </row>
    <row r="797" ht="14.25" customHeight="1">
      <c r="D797" s="3"/>
    </row>
    <row r="798" ht="14.25" customHeight="1">
      <c r="D798" s="3"/>
    </row>
    <row r="799" ht="14.25" customHeight="1">
      <c r="D799" s="3"/>
    </row>
    <row r="800" ht="14.25" customHeight="1">
      <c r="D800" s="3"/>
    </row>
    <row r="801" ht="14.25" customHeight="1">
      <c r="D801" s="3"/>
    </row>
    <row r="802" ht="14.25" customHeight="1">
      <c r="D802" s="3"/>
    </row>
    <row r="803" ht="14.25" customHeight="1">
      <c r="D803" s="3"/>
    </row>
    <row r="804" ht="14.25" customHeight="1">
      <c r="D804" s="3"/>
    </row>
    <row r="805" ht="14.25" customHeight="1">
      <c r="D805" s="3"/>
    </row>
    <row r="806" ht="14.25" customHeight="1">
      <c r="D806" s="3"/>
    </row>
    <row r="807" ht="14.25" customHeight="1">
      <c r="D807" s="3"/>
    </row>
    <row r="808" ht="14.25" customHeight="1">
      <c r="D808" s="3"/>
    </row>
    <row r="809" ht="14.25" customHeight="1">
      <c r="D809" s="3"/>
    </row>
    <row r="810" ht="14.25" customHeight="1">
      <c r="D810" s="3"/>
    </row>
    <row r="811" ht="14.25" customHeight="1">
      <c r="D811" s="3"/>
    </row>
    <row r="812" ht="14.25" customHeight="1">
      <c r="D812" s="3"/>
    </row>
    <row r="813" ht="14.25" customHeight="1">
      <c r="D813" s="3"/>
    </row>
    <row r="814" ht="14.25" customHeight="1">
      <c r="D814" s="3"/>
    </row>
    <row r="815" ht="14.25" customHeight="1">
      <c r="D815" s="3"/>
    </row>
    <row r="816" ht="14.25" customHeight="1">
      <c r="D816" s="3"/>
    </row>
    <row r="817" ht="14.25" customHeight="1">
      <c r="D817" s="3"/>
    </row>
    <row r="818" ht="14.25" customHeight="1">
      <c r="D818" s="3"/>
    </row>
    <row r="819" ht="14.25" customHeight="1">
      <c r="D819" s="3"/>
    </row>
    <row r="820" ht="14.25" customHeight="1">
      <c r="D820" s="3"/>
    </row>
    <row r="821" ht="14.25" customHeight="1">
      <c r="D821" s="3"/>
    </row>
    <row r="822" ht="14.25" customHeight="1">
      <c r="D822" s="3"/>
    </row>
    <row r="823" ht="14.25" customHeight="1">
      <c r="D823" s="3"/>
    </row>
    <row r="824" ht="14.25" customHeight="1">
      <c r="D824" s="3"/>
    </row>
    <row r="825" ht="14.25" customHeight="1">
      <c r="D825" s="3"/>
    </row>
    <row r="826" ht="14.25" customHeight="1">
      <c r="D826" s="3"/>
    </row>
    <row r="827" ht="14.25" customHeight="1">
      <c r="D827" s="3"/>
    </row>
    <row r="828" ht="14.25" customHeight="1">
      <c r="D828" s="3"/>
    </row>
    <row r="829" ht="14.25" customHeight="1">
      <c r="D829" s="3"/>
    </row>
    <row r="830" ht="14.25" customHeight="1">
      <c r="D830" s="3"/>
    </row>
    <row r="831" ht="14.25" customHeight="1">
      <c r="D831" s="3"/>
    </row>
    <row r="832" ht="14.25" customHeight="1">
      <c r="D832" s="3"/>
    </row>
    <row r="833" ht="14.25" customHeight="1">
      <c r="D833" s="3"/>
    </row>
    <row r="834" ht="14.25" customHeight="1">
      <c r="D834" s="3"/>
    </row>
    <row r="835" ht="14.25" customHeight="1">
      <c r="D835" s="3"/>
    </row>
    <row r="836" ht="14.25" customHeight="1">
      <c r="D836" s="3"/>
    </row>
    <row r="837" ht="14.25" customHeight="1">
      <c r="D837" s="3"/>
    </row>
    <row r="838" ht="14.25" customHeight="1">
      <c r="D838" s="3"/>
    </row>
    <row r="839" ht="14.25" customHeight="1">
      <c r="D839" s="3"/>
    </row>
    <row r="840" ht="14.25" customHeight="1">
      <c r="D840" s="3"/>
    </row>
    <row r="841" ht="14.25" customHeight="1">
      <c r="D841" s="3"/>
    </row>
    <row r="842" ht="14.25" customHeight="1">
      <c r="D842" s="3"/>
    </row>
    <row r="843" ht="14.25" customHeight="1">
      <c r="D843" s="3"/>
    </row>
    <row r="844" ht="14.25" customHeight="1">
      <c r="D844" s="3"/>
    </row>
    <row r="845" ht="14.25" customHeight="1">
      <c r="D845" s="3"/>
    </row>
    <row r="846" ht="14.25" customHeight="1">
      <c r="D846" s="3"/>
    </row>
    <row r="847" ht="14.25" customHeight="1">
      <c r="D847" s="3"/>
    </row>
    <row r="848" ht="14.25" customHeight="1">
      <c r="D848" s="3"/>
    </row>
    <row r="849" ht="14.25" customHeight="1">
      <c r="D849" s="3"/>
    </row>
    <row r="850" ht="14.25" customHeight="1">
      <c r="D850" s="3"/>
    </row>
    <row r="851" ht="14.25" customHeight="1">
      <c r="D851" s="3"/>
    </row>
    <row r="852" ht="14.25" customHeight="1">
      <c r="D852" s="3"/>
    </row>
    <row r="853" ht="14.25" customHeight="1">
      <c r="D853" s="3"/>
    </row>
    <row r="854" ht="14.25" customHeight="1">
      <c r="D854" s="3"/>
    </row>
    <row r="855" ht="14.25" customHeight="1">
      <c r="D855" s="3"/>
    </row>
    <row r="856" ht="14.25" customHeight="1">
      <c r="D856" s="3"/>
    </row>
    <row r="857" ht="14.25" customHeight="1">
      <c r="D857" s="3"/>
    </row>
    <row r="858" ht="14.25" customHeight="1">
      <c r="D858" s="3"/>
    </row>
    <row r="859" ht="14.25" customHeight="1">
      <c r="D859" s="3"/>
    </row>
    <row r="860" ht="14.25" customHeight="1">
      <c r="D860" s="3"/>
    </row>
    <row r="861" ht="14.25" customHeight="1">
      <c r="D861" s="3"/>
    </row>
    <row r="862" ht="14.25" customHeight="1">
      <c r="D862" s="3"/>
    </row>
    <row r="863" ht="14.25" customHeight="1">
      <c r="D863" s="3"/>
    </row>
    <row r="864" ht="14.25" customHeight="1">
      <c r="D864" s="3"/>
    </row>
    <row r="865" ht="14.25" customHeight="1">
      <c r="D865" s="3"/>
    </row>
    <row r="866" ht="14.25" customHeight="1">
      <c r="D866" s="3"/>
    </row>
    <row r="867" ht="14.25" customHeight="1">
      <c r="D867" s="3"/>
    </row>
    <row r="868" ht="14.25" customHeight="1">
      <c r="D868" s="3"/>
    </row>
    <row r="869" ht="14.25" customHeight="1">
      <c r="D869" s="3"/>
    </row>
    <row r="870" ht="14.25" customHeight="1">
      <c r="D870" s="3"/>
    </row>
    <row r="871" ht="14.25" customHeight="1">
      <c r="D871" s="3"/>
    </row>
    <row r="872" ht="14.25" customHeight="1">
      <c r="D872" s="3"/>
    </row>
    <row r="873" ht="14.25" customHeight="1">
      <c r="D873" s="3"/>
    </row>
    <row r="874" ht="14.25" customHeight="1">
      <c r="D874" s="3"/>
    </row>
    <row r="875" ht="14.25" customHeight="1">
      <c r="D875" s="3"/>
    </row>
    <row r="876" ht="14.25" customHeight="1">
      <c r="D876" s="3"/>
    </row>
    <row r="877" ht="14.25" customHeight="1">
      <c r="D877" s="3"/>
    </row>
    <row r="878" ht="14.25" customHeight="1">
      <c r="D878" s="3"/>
    </row>
    <row r="879" ht="14.25" customHeight="1">
      <c r="D879" s="3"/>
    </row>
    <row r="880" ht="14.25" customHeight="1">
      <c r="D880" s="3"/>
    </row>
    <row r="881" ht="14.25" customHeight="1">
      <c r="D881" s="3"/>
    </row>
    <row r="882" ht="14.25" customHeight="1">
      <c r="D882" s="3"/>
    </row>
    <row r="883" ht="14.25" customHeight="1">
      <c r="D883" s="3"/>
    </row>
    <row r="884" ht="14.25" customHeight="1">
      <c r="D884" s="3"/>
    </row>
    <row r="885" ht="14.25" customHeight="1">
      <c r="D885" s="3"/>
    </row>
    <row r="886" ht="14.25" customHeight="1">
      <c r="D886" s="3"/>
    </row>
    <row r="887" ht="14.25" customHeight="1">
      <c r="D887" s="3"/>
    </row>
    <row r="888" ht="14.25" customHeight="1">
      <c r="D888" s="3"/>
    </row>
    <row r="889" ht="14.25" customHeight="1">
      <c r="D889" s="3"/>
    </row>
    <row r="890" ht="14.25" customHeight="1">
      <c r="D890" s="3"/>
    </row>
    <row r="891" ht="14.25" customHeight="1">
      <c r="D891" s="3"/>
    </row>
    <row r="892" ht="14.25" customHeight="1">
      <c r="D892" s="3"/>
    </row>
    <row r="893" ht="14.25" customHeight="1">
      <c r="D893" s="3"/>
    </row>
    <row r="894" ht="14.25" customHeight="1">
      <c r="D894" s="3"/>
    </row>
    <row r="895" ht="14.25" customHeight="1">
      <c r="D895" s="3"/>
    </row>
    <row r="896" ht="14.25" customHeight="1">
      <c r="D896" s="3"/>
    </row>
    <row r="897" ht="14.25" customHeight="1">
      <c r="D897" s="3"/>
    </row>
    <row r="898" ht="14.25" customHeight="1">
      <c r="D898" s="3"/>
    </row>
    <row r="899" ht="14.25" customHeight="1">
      <c r="D899" s="3"/>
    </row>
    <row r="900" ht="14.25" customHeight="1">
      <c r="D900" s="3"/>
    </row>
    <row r="901" ht="14.25" customHeight="1">
      <c r="D901" s="3"/>
    </row>
    <row r="902" ht="14.25" customHeight="1">
      <c r="D902" s="3"/>
    </row>
    <row r="903" ht="14.25" customHeight="1">
      <c r="D903" s="3"/>
    </row>
    <row r="904" ht="14.25" customHeight="1">
      <c r="D904" s="3"/>
    </row>
    <row r="905" ht="14.25" customHeight="1">
      <c r="D905" s="3"/>
    </row>
    <row r="906" ht="14.25" customHeight="1">
      <c r="D906" s="3"/>
    </row>
    <row r="907" ht="14.25" customHeight="1">
      <c r="D907" s="3"/>
    </row>
    <row r="908" ht="14.25" customHeight="1">
      <c r="D908" s="3"/>
    </row>
    <row r="909" ht="14.25" customHeight="1">
      <c r="D909" s="3"/>
    </row>
    <row r="910" ht="14.25" customHeight="1">
      <c r="D910" s="3"/>
    </row>
    <row r="911" ht="14.25" customHeight="1">
      <c r="D911" s="3"/>
    </row>
    <row r="912" ht="14.25" customHeight="1">
      <c r="D912" s="3"/>
    </row>
    <row r="913" ht="14.25" customHeight="1">
      <c r="D913" s="3"/>
    </row>
    <row r="914" ht="14.25" customHeight="1">
      <c r="D914" s="3"/>
    </row>
    <row r="915" ht="14.25" customHeight="1">
      <c r="D915" s="3"/>
    </row>
    <row r="916" ht="14.25" customHeight="1">
      <c r="D916" s="3"/>
    </row>
    <row r="917" ht="14.25" customHeight="1">
      <c r="D917" s="3"/>
    </row>
    <row r="918" ht="14.25" customHeight="1">
      <c r="D918" s="3"/>
    </row>
    <row r="919" ht="14.25" customHeight="1">
      <c r="D919" s="3"/>
    </row>
    <row r="920" ht="14.25" customHeight="1">
      <c r="D920" s="3"/>
    </row>
    <row r="921" ht="14.25" customHeight="1">
      <c r="D921" s="3"/>
    </row>
    <row r="922" ht="14.25" customHeight="1">
      <c r="D922" s="3"/>
    </row>
    <row r="923" ht="14.25" customHeight="1">
      <c r="D923" s="3"/>
    </row>
    <row r="924" ht="14.25" customHeight="1">
      <c r="D924" s="3"/>
    </row>
    <row r="925" ht="14.25" customHeight="1">
      <c r="D925" s="3"/>
    </row>
    <row r="926" ht="14.25" customHeight="1">
      <c r="D926" s="3"/>
    </row>
    <row r="927" ht="14.25" customHeight="1">
      <c r="D927" s="3"/>
    </row>
    <row r="928" ht="14.25" customHeight="1">
      <c r="D928" s="3"/>
    </row>
    <row r="929" ht="14.25" customHeight="1">
      <c r="D929" s="3"/>
    </row>
    <row r="930" ht="14.25" customHeight="1">
      <c r="D930" s="3"/>
    </row>
    <row r="931" ht="14.25" customHeight="1">
      <c r="D931" s="3"/>
    </row>
    <row r="932" ht="14.25" customHeight="1">
      <c r="D932" s="3"/>
    </row>
    <row r="933" ht="14.25" customHeight="1">
      <c r="D933" s="3"/>
    </row>
    <row r="934" ht="14.25" customHeight="1">
      <c r="D934" s="3"/>
    </row>
    <row r="935" ht="14.25" customHeight="1">
      <c r="D935" s="3"/>
    </row>
    <row r="936" ht="14.25" customHeight="1">
      <c r="D936" s="3"/>
    </row>
    <row r="937" ht="14.25" customHeight="1">
      <c r="D937" s="3"/>
    </row>
    <row r="938" ht="14.25" customHeight="1">
      <c r="D938" s="3"/>
    </row>
    <row r="939" ht="14.25" customHeight="1">
      <c r="D939" s="3"/>
    </row>
    <row r="940" ht="14.25" customHeight="1">
      <c r="D940" s="3"/>
    </row>
    <row r="941" ht="14.25" customHeight="1">
      <c r="D941" s="3"/>
    </row>
    <row r="942" ht="14.25" customHeight="1">
      <c r="D942" s="3"/>
    </row>
    <row r="943" ht="14.25" customHeight="1">
      <c r="D943" s="3"/>
    </row>
    <row r="944" ht="14.25" customHeight="1">
      <c r="D944" s="3"/>
    </row>
    <row r="945" ht="14.25" customHeight="1">
      <c r="D945" s="3"/>
    </row>
    <row r="946" ht="14.25" customHeight="1">
      <c r="D946" s="3"/>
    </row>
    <row r="947" ht="14.25" customHeight="1">
      <c r="D947" s="3"/>
    </row>
    <row r="948" ht="14.25" customHeight="1">
      <c r="D948" s="3"/>
    </row>
    <row r="949" ht="14.25" customHeight="1">
      <c r="D949" s="3"/>
    </row>
    <row r="950" ht="14.25" customHeight="1">
      <c r="D950" s="3"/>
    </row>
    <row r="951" ht="14.25" customHeight="1">
      <c r="D951" s="3"/>
    </row>
    <row r="952" ht="14.25" customHeight="1">
      <c r="D952" s="3"/>
    </row>
    <row r="953" ht="14.25" customHeight="1">
      <c r="D953" s="3"/>
    </row>
    <row r="954" ht="14.25" customHeight="1">
      <c r="D954" s="3"/>
    </row>
    <row r="955" ht="14.25" customHeight="1">
      <c r="D955" s="3"/>
    </row>
    <row r="956" ht="14.25" customHeight="1">
      <c r="D956" s="3"/>
    </row>
    <row r="957" ht="14.25" customHeight="1">
      <c r="D957" s="3"/>
    </row>
    <row r="958" ht="14.25" customHeight="1">
      <c r="D958" s="3"/>
    </row>
    <row r="959" ht="14.25" customHeight="1">
      <c r="D959" s="3"/>
    </row>
    <row r="960" ht="14.25" customHeight="1">
      <c r="D960" s="3"/>
    </row>
    <row r="961" ht="14.25" customHeight="1">
      <c r="D961" s="3"/>
    </row>
    <row r="962" ht="14.25" customHeight="1">
      <c r="D962" s="3"/>
    </row>
    <row r="963" ht="14.25" customHeight="1">
      <c r="D963" s="3"/>
    </row>
    <row r="964" ht="14.25" customHeight="1">
      <c r="D964" s="3"/>
    </row>
    <row r="965" ht="14.25" customHeight="1">
      <c r="D965" s="3"/>
    </row>
    <row r="966" ht="14.25" customHeight="1">
      <c r="D966" s="3"/>
    </row>
    <row r="967" ht="14.25" customHeight="1">
      <c r="D967" s="3"/>
    </row>
    <row r="968" ht="14.25" customHeight="1">
      <c r="D968" s="3"/>
    </row>
    <row r="969" ht="14.25" customHeight="1">
      <c r="D969" s="3"/>
    </row>
    <row r="970" ht="14.25" customHeight="1">
      <c r="D970" s="3"/>
    </row>
    <row r="971" ht="14.25" customHeight="1">
      <c r="D971" s="3"/>
    </row>
    <row r="972" ht="14.25" customHeight="1">
      <c r="D972" s="3"/>
    </row>
    <row r="973" ht="14.25" customHeight="1">
      <c r="D973" s="3"/>
    </row>
    <row r="974" ht="14.25" customHeight="1">
      <c r="D974" s="3"/>
    </row>
    <row r="975" ht="14.25" customHeight="1">
      <c r="D975" s="3"/>
    </row>
    <row r="976" ht="14.25" customHeight="1">
      <c r="D976" s="3"/>
    </row>
    <row r="977" ht="14.25" customHeight="1">
      <c r="D977" s="3"/>
    </row>
    <row r="978" ht="14.25" customHeight="1">
      <c r="D978" s="3"/>
    </row>
    <row r="979" ht="14.25" customHeight="1">
      <c r="D979" s="3"/>
    </row>
    <row r="980" ht="14.25" customHeight="1">
      <c r="D980" s="3"/>
    </row>
    <row r="981" ht="14.25" customHeight="1">
      <c r="D981" s="3"/>
    </row>
    <row r="982" ht="14.25" customHeight="1">
      <c r="D982" s="3"/>
    </row>
    <row r="983" ht="14.25" customHeight="1">
      <c r="D983" s="3"/>
    </row>
    <row r="984" ht="14.25" customHeight="1">
      <c r="D984" s="3"/>
    </row>
    <row r="985" ht="14.25" customHeight="1">
      <c r="D985" s="3"/>
    </row>
    <row r="986" ht="14.25" customHeight="1">
      <c r="D986" s="3"/>
    </row>
    <row r="987" ht="14.25" customHeight="1">
      <c r="D987" s="3"/>
    </row>
    <row r="988" ht="14.25" customHeight="1">
      <c r="D988" s="3"/>
    </row>
    <row r="989" ht="14.25" customHeight="1">
      <c r="D989" s="3"/>
    </row>
    <row r="990" ht="14.25" customHeight="1">
      <c r="D990" s="3"/>
    </row>
    <row r="991" ht="14.25" customHeight="1">
      <c r="D991" s="3"/>
    </row>
    <row r="992" ht="14.25" customHeight="1">
      <c r="D992" s="3"/>
    </row>
    <row r="993" ht="14.25" customHeight="1">
      <c r="D993" s="3"/>
    </row>
    <row r="994" ht="14.25" customHeight="1">
      <c r="D994" s="3"/>
    </row>
    <row r="995" ht="14.25" customHeight="1">
      <c r="D995" s="3"/>
    </row>
    <row r="996" ht="14.25" customHeight="1">
      <c r="D996" s="3"/>
    </row>
    <row r="997" ht="14.25" customHeight="1">
      <c r="D997" s="3"/>
    </row>
    <row r="998" ht="14.25" customHeight="1">
      <c r="D998" s="3"/>
    </row>
    <row r="999" ht="14.25" customHeight="1">
      <c r="D999" s="3"/>
    </row>
    <row r="1000" ht="14.25" customHeight="1">
      <c r="D1000" s="3"/>
    </row>
  </sheetData>
  <mergeCells count="4">
    <mergeCell ref="C2:G2"/>
    <mergeCell ref="N33:O36"/>
    <mergeCell ref="B35:C35"/>
    <mergeCell ref="B63:C63"/>
  </mergeCells>
  <dataValidations>
    <dataValidation type="list" allowBlank="1" showErrorMessage="1" sqref="E20 G20 I20 K20">
      <formula1>$AB$5:$AB$8</formula1>
    </dataValidation>
    <dataValidation type="list" allowBlank="1" showErrorMessage="1" sqref="E6 G6 I6 K6">
      <formula1>$U$5:$U$8</formula1>
    </dataValidation>
    <dataValidation type="list" allowBlank="1" showErrorMessage="1" sqref="C33">
      <formula1>$AC$5:$AC$9</formula1>
    </dataValidation>
    <dataValidation type="list" allowBlank="1" showErrorMessage="1" sqref="E18 G18 I18 K18">
      <formula1>$Z$5:$Z$6</formula1>
    </dataValidation>
    <dataValidation type="list" allowBlank="1" showErrorMessage="1" sqref="E9 G9 I9 K9 E12 G12 I12 K12 E21 G21 I21 K21 E23 G23 I23 K23 E51 G51 I51 K51">
      <formula1>$T$5:$T$6</formula1>
    </dataValidation>
    <dataValidation type="list" allowBlank="1" showErrorMessage="1" sqref="E19 G19 I19 K19">
      <formula1>$AA$5:$AA$11</formula1>
    </dataValidation>
    <dataValidation type="list" allowBlank="1" showErrorMessage="1" sqref="D34">
      <formula1>$AC$11:$AC$13</formula1>
    </dataValidation>
  </dataValidations>
  <printOptions/>
  <pageMargins bottom="0.75" footer="0.0" header="0.0" left="0.7" right="0.7" top="0.75"/>
  <pageSetup orientation="portrait"/>
  <drawing r:id="rId1"/>
</worksheet>
</file>